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zssystemag187-my.sharepoint.com/personal/l_buskotte_azs_de/Documents/Desktop/Zeiterfassungs Excel/"/>
    </mc:Choice>
  </mc:AlternateContent>
  <xr:revisionPtr revIDLastSave="0" documentId="8_{BCBD4C7F-494B-46C9-8790-36BD4C14AF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mmdaten" sheetId="1" r:id="rId1"/>
    <sheet name="Dezember" sheetId="40" r:id="rId2"/>
    <sheet name="Arbeitszeitkonto" sheetId="17" r:id="rId3"/>
    <sheet name="Feiertage" sheetId="5" r:id="rId4"/>
    <sheet name="Industrieminute" sheetId="4" r:id="rId5"/>
    <sheet name="Hilfstabelle" sheetId="3" r:id="rId6"/>
  </sheets>
  <definedNames>
    <definedName name="Abwesenheitstage">Hilfstabelle!$C$2:$C$8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40" l="1"/>
  <c r="D37" i="40" a="1"/>
  <c r="D37" i="40" s="1"/>
  <c r="K36" i="40"/>
  <c r="D36" i="40" a="1"/>
  <c r="D36" i="40" s="1"/>
  <c r="K35" i="40"/>
  <c r="D35" i="40" a="1"/>
  <c r="D35" i="40" s="1"/>
  <c r="K34" i="40"/>
  <c r="D34" i="40" a="1"/>
  <c r="D34" i="40" s="1"/>
  <c r="K33" i="40"/>
  <c r="D33" i="40" a="1"/>
  <c r="D33" i="40" s="1"/>
  <c r="K32" i="40"/>
  <c r="D32" i="40" a="1"/>
  <c r="D32" i="40" s="1"/>
  <c r="K31" i="40"/>
  <c r="D31" i="40" a="1"/>
  <c r="D31" i="40" s="1"/>
  <c r="K30" i="40"/>
  <c r="D30" i="40" a="1"/>
  <c r="D30" i="40" s="1"/>
  <c r="K29" i="40"/>
  <c r="D29" i="40" a="1"/>
  <c r="D29" i="40" s="1"/>
  <c r="K28" i="40"/>
  <c r="D28" i="40" a="1"/>
  <c r="D28" i="40" s="1"/>
  <c r="K27" i="40"/>
  <c r="D27" i="40" a="1"/>
  <c r="D27" i="40" s="1"/>
  <c r="K26" i="40"/>
  <c r="D26" i="40" a="1"/>
  <c r="D26" i="40" s="1"/>
  <c r="K25" i="40"/>
  <c r="D25" i="40" a="1"/>
  <c r="D25" i="40" s="1"/>
  <c r="K24" i="40"/>
  <c r="D24" i="40" a="1"/>
  <c r="D24" i="40" s="1"/>
  <c r="K23" i="40"/>
  <c r="D23" i="40" a="1"/>
  <c r="D23" i="40" s="1"/>
  <c r="K22" i="40"/>
  <c r="D22" i="40" a="1"/>
  <c r="D22" i="40" s="1"/>
  <c r="K21" i="40"/>
  <c r="D21" i="40" a="1"/>
  <c r="D21" i="40" s="1"/>
  <c r="K20" i="40"/>
  <c r="D20" i="40" a="1"/>
  <c r="D20" i="40" s="1"/>
  <c r="K19" i="40"/>
  <c r="D19" i="40" a="1"/>
  <c r="D19" i="40" s="1"/>
  <c r="K18" i="40"/>
  <c r="D18" i="40" a="1"/>
  <c r="D18" i="40" s="1"/>
  <c r="K17" i="40"/>
  <c r="D17" i="40" a="1"/>
  <c r="D17" i="40" s="1"/>
  <c r="K16" i="40"/>
  <c r="D16" i="40" a="1"/>
  <c r="D16" i="40" s="1"/>
  <c r="K15" i="40"/>
  <c r="D15" i="40" a="1"/>
  <c r="D15" i="40" s="1"/>
  <c r="K14" i="40"/>
  <c r="D14" i="40" a="1"/>
  <c r="D14" i="40" s="1"/>
  <c r="K13" i="40"/>
  <c r="D13" i="40" a="1"/>
  <c r="D13" i="40" s="1"/>
  <c r="K12" i="40"/>
  <c r="D12" i="40" a="1"/>
  <c r="D12" i="40" s="1"/>
  <c r="K11" i="40"/>
  <c r="D11" i="40" a="1"/>
  <c r="D11" i="40" s="1"/>
  <c r="K10" i="40"/>
  <c r="D10" i="40" a="1"/>
  <c r="D10" i="40" s="1"/>
  <c r="K9" i="40"/>
  <c r="D9" i="40" a="1"/>
  <c r="D9" i="40" s="1"/>
  <c r="K8" i="40"/>
  <c r="D8" i="40" a="1"/>
  <c r="D8" i="40" s="1"/>
  <c r="K7" i="40"/>
  <c r="D7" i="40" a="1"/>
  <c r="D7" i="40" s="1"/>
  <c r="C4" i="40"/>
  <c r="L3" i="40"/>
  <c r="A7" i="40" s="1" a="1"/>
  <c r="C3" i="40"/>
  <c r="C2" i="40"/>
  <c r="C1" i="40"/>
  <c r="K38" i="40" l="1"/>
  <c r="A7" i="40"/>
  <c r="A3" i="5"/>
  <c r="E26" i="17"/>
  <c r="D7" i="17"/>
  <c r="C4" i="17"/>
  <c r="C5" i="17"/>
  <c r="C3" i="17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B29" i="1"/>
  <c r="J22" i="40" l="1" a="1"/>
  <c r="J22" i="40" s="1"/>
  <c r="L22" i="40" s="1"/>
  <c r="J26" i="40" a="1"/>
  <c r="J26" i="40" s="1"/>
  <c r="L26" i="40" s="1"/>
  <c r="J33" i="40" a="1"/>
  <c r="J33" i="40" s="1"/>
  <c r="L33" i="40" s="1"/>
  <c r="J9" i="40" a="1"/>
  <c r="J9" i="40" s="1"/>
  <c r="L9" i="40" s="1"/>
  <c r="J24" i="40" a="1"/>
  <c r="J24" i="40" s="1"/>
  <c r="L24" i="40" s="1"/>
  <c r="J31" i="40" a="1"/>
  <c r="J31" i="40" s="1"/>
  <c r="L31" i="40" s="1"/>
  <c r="J7" i="40" a="1"/>
  <c r="J7" i="40" s="1"/>
  <c r="L7" i="40" s="1"/>
  <c r="J29" i="40" a="1"/>
  <c r="J29" i="40" s="1"/>
  <c r="L29" i="40" s="1"/>
  <c r="J20" i="40" a="1"/>
  <c r="J20" i="40" s="1"/>
  <c r="L20" i="40" s="1"/>
  <c r="J27" i="40" a="1"/>
  <c r="J27" i="40" s="1"/>
  <c r="L27" i="40" s="1"/>
  <c r="J18" i="40" a="1"/>
  <c r="J18" i="40" s="1"/>
  <c r="L18" i="40" s="1"/>
  <c r="J25" i="40" a="1"/>
  <c r="J25" i="40" s="1"/>
  <c r="L25" i="40" s="1"/>
  <c r="J36" i="40" a="1"/>
  <c r="J36" i="40" s="1"/>
  <c r="L36" i="40" s="1"/>
  <c r="J16" i="40" a="1"/>
  <c r="J16" i="40" s="1"/>
  <c r="L16" i="40" s="1"/>
  <c r="J23" i="40" a="1"/>
  <c r="J23" i="40" s="1"/>
  <c r="L23" i="40" s="1"/>
  <c r="J14" i="40" a="1"/>
  <c r="J14" i="40" s="1"/>
  <c r="L14" i="40" s="1"/>
  <c r="J21" i="40" a="1"/>
  <c r="J21" i="40" s="1"/>
  <c r="L21" i="40" s="1"/>
  <c r="J12" i="40" a="1"/>
  <c r="J12" i="40" s="1"/>
  <c r="L12" i="40" s="1"/>
  <c r="J19" i="40" a="1"/>
  <c r="J19" i="40" s="1"/>
  <c r="L19" i="40" s="1"/>
  <c r="J34" i="40" a="1"/>
  <c r="J34" i="40" s="1"/>
  <c r="L34" i="40" s="1"/>
  <c r="J10" i="40" a="1"/>
  <c r="J10" i="40" s="1"/>
  <c r="L10" i="40" s="1"/>
  <c r="J17" i="40" a="1"/>
  <c r="J17" i="40" s="1"/>
  <c r="L17" i="40" s="1"/>
  <c r="J32" i="40" a="1"/>
  <c r="J32" i="40" s="1"/>
  <c r="L32" i="40" s="1"/>
  <c r="J8" i="40" a="1"/>
  <c r="J8" i="40" s="1"/>
  <c r="L8" i="40" s="1"/>
  <c r="J15" i="40" a="1"/>
  <c r="J15" i="40" s="1"/>
  <c r="L15" i="40" s="1"/>
  <c r="J30" i="40" a="1"/>
  <c r="J30" i="40" s="1"/>
  <c r="L30" i="40" s="1"/>
  <c r="J37" i="40" a="1"/>
  <c r="J37" i="40" s="1"/>
  <c r="L37" i="40" s="1"/>
  <c r="J13" i="40" a="1"/>
  <c r="J13" i="40" s="1"/>
  <c r="L13" i="40" s="1"/>
  <c r="J28" i="40" a="1"/>
  <c r="J28" i="40" s="1"/>
  <c r="L28" i="40" s="1"/>
  <c r="J35" i="40" a="1"/>
  <c r="J35" i="40" s="1"/>
  <c r="L35" i="40" s="1"/>
  <c r="J11" i="40" a="1"/>
  <c r="J11" i="40" s="1"/>
  <c r="L11" i="40" s="1"/>
  <c r="D14" i="17" a="1"/>
  <c r="D12" i="17" a="1"/>
  <c r="D10" i="17" a="1"/>
  <c r="D17" i="17" a="1"/>
  <c r="D16" i="17" a="1"/>
  <c r="D21" i="17" a="1"/>
  <c r="D11" i="17" a="1"/>
  <c r="D13" i="17" a="1"/>
  <c r="D18" i="17" a="1"/>
  <c r="D20" i="17" a="1"/>
  <c r="D15" i="17" a="1"/>
  <c r="D19" i="17" a="1"/>
  <c r="L38" i="40" l="1"/>
  <c r="J38" i="40"/>
  <c r="D15" i="17"/>
  <c r="D21" i="17"/>
  <c r="D20" i="17"/>
  <c r="D19" i="17"/>
  <c r="D18" i="17"/>
  <c r="D17" i="17"/>
  <c r="D16" i="17"/>
  <c r="D14" i="17"/>
  <c r="D13" i="17"/>
  <c r="D12" i="17"/>
  <c r="D11" i="17"/>
  <c r="D10" i="17"/>
  <c r="C10" i="17" a="1"/>
  <c r="C14" i="17" a="1"/>
  <c r="C11" i="17" a="1"/>
  <c r="C16" i="17" a="1"/>
  <c r="C19" i="17" a="1"/>
  <c r="C15" i="17" a="1"/>
  <c r="C13" i="17" a="1"/>
  <c r="C17" i="17" a="1"/>
  <c r="C21" i="17" a="1"/>
  <c r="C20" i="17" a="1"/>
  <c r="C12" i="17" a="1"/>
  <c r="C18" i="17" a="1"/>
  <c r="D22" i="17" l="1"/>
  <c r="C16" i="17"/>
  <c r="E16" i="17" s="1"/>
  <c r="C19" i="17"/>
  <c r="E19" i="17" s="1"/>
  <c r="C18" i="17"/>
  <c r="E18" i="17" s="1"/>
  <c r="C11" i="17"/>
  <c r="E11" i="17" s="1"/>
  <c r="C14" i="17"/>
  <c r="E14" i="17" s="1"/>
  <c r="C20" i="17"/>
  <c r="E20" i="17" s="1"/>
  <c r="C17" i="17"/>
  <c r="E17" i="17" s="1"/>
  <c r="C12" i="17"/>
  <c r="E12" i="17" s="1"/>
  <c r="C13" i="17"/>
  <c r="E13" i="17" s="1"/>
  <c r="C15" i="17"/>
  <c r="E15" i="17" s="1"/>
  <c r="C21" i="17"/>
  <c r="E21" i="17" s="1"/>
  <c r="C10" i="17"/>
  <c r="E10" i="17" l="1"/>
  <c r="E22" i="17" s="1"/>
  <c r="E25" i="17" s="1"/>
  <c r="E27" i="17" s="1"/>
  <c r="C2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E2" authorId="0" shapeId="0" xr:uid="{9F185EB2-03D2-4FDA-B129-FB01815DFCF1}">
      <text>
        <r>
          <rPr>
            <b/>
            <sz val="9"/>
            <color indexed="81"/>
            <rFont val="Segoe UI"/>
            <charset val="1"/>
          </rPr>
          <t>Bitte geben Sie auf diesem Blatt Ihre Daten ein. Auf dieser Grundlage berechnen sich die Folgeblätter.</t>
        </r>
      </text>
    </comment>
    <comment ref="B12" authorId="0" shapeId="0" xr:uid="{00000000-0006-0000-0000-000001000000}">
      <text>
        <r>
          <rPr>
            <sz val="9"/>
            <color indexed="81"/>
            <rFont val="Segoe UI"/>
            <family val="2"/>
          </rPr>
          <t>Dieses Feld dient als Hilfestellung, wenn der Arbeitgeber zuvor die Arbeitszeit für einen bestimmten Zeitraum erfasst hat.</t>
        </r>
      </text>
    </comment>
    <comment ref="B21" authorId="0" shapeId="0" xr:uid="{0DEDA18E-C73B-46A0-938C-C425631863F3}">
      <text>
        <r>
          <rPr>
            <b/>
            <sz val="9"/>
            <color indexed="81"/>
            <rFont val="Segoe UI"/>
            <charset val="1"/>
          </rPr>
          <t>Diese Excel berechnet alles in Industrieminuten. Hinten in diesem Dokument gibt es eine Tabelle, wie die Industrieminuten umgerechnet werden.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0BDC2FF2-BDDD-4790-AB7D-2C86475EC331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A2488284-3090-49C5-A745-413A9A88E97F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0426FA94-1513-4119-8D3D-727F895B0774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64DC2EF1-5A77-4C40-9EB6-838503E581AE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B9" authorId="0" shapeId="0" xr:uid="{88C5617A-2D6D-422F-A878-E90352F3E2EF}">
      <text>
        <r>
          <rPr>
            <b/>
            <sz val="9"/>
            <color indexed="81"/>
            <rFont val="Segoe UI"/>
            <family val="2"/>
          </rPr>
          <t>Die Sollzeit kann hier manuell korrigiert werden (z.B. wenn man mitten im Jahr mit der Arbeitszeiterfassung begonnen hat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A3" authorId="0" shapeId="0" xr:uid="{DC7AFF8A-CDD1-45D6-8DF3-D635FB07B96A}">
      <text>
        <r>
          <rPr>
            <b/>
            <sz val="9"/>
            <color indexed="81"/>
            <rFont val="Segoe UI"/>
            <charset val="1"/>
          </rPr>
          <t>Jahr bitte in den Stammdaten verändert, dann ändert sich auch hier das Jahr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4" authorId="0" shapeId="0" xr:uid="{5C85F63C-8D47-4865-B6A0-C23D6C97F39D}">
      <text>
        <r>
          <rPr>
            <b/>
            <sz val="9"/>
            <color indexed="81"/>
            <rFont val="Segoe UI"/>
            <family val="2"/>
          </rPr>
          <t>Nicht relevante Feiertage können in dieser Spalte gelöscht werden damit sie in der Arbeitszeiterfassung nicht mehr angezeigt werden.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<sst xmlns="http://schemas.openxmlformats.org/spreadsheetml/2006/main" count="336" uniqueCount="137">
  <si>
    <t>Stammdaten</t>
  </si>
  <si>
    <t>Firmenname</t>
  </si>
  <si>
    <t>Name</t>
  </si>
  <si>
    <t>Vorname</t>
  </si>
  <si>
    <t>Personalnr.</t>
  </si>
  <si>
    <t>Abteilung</t>
  </si>
  <si>
    <t>Jahr der Arbeitszeiterfassung</t>
  </si>
  <si>
    <t>Arbeitgeber</t>
  </si>
  <si>
    <t>Arbeitnehmer</t>
  </si>
  <si>
    <t>sonstige Person</t>
  </si>
  <si>
    <t>Arbeitszeitkonto</t>
  </si>
  <si>
    <t>Über-/Minusstunden aus Vorjahr</t>
  </si>
  <si>
    <t>Reguläre Arbeitszeitverteilung</t>
  </si>
  <si>
    <t>Wochentag</t>
  </si>
  <si>
    <t>Arbeitszeit</t>
  </si>
  <si>
    <t>Bemerkung</t>
  </si>
  <si>
    <r>
      <t xml:space="preserve">Die Arbeitszeit wird </t>
    </r>
    <r>
      <rPr>
        <b/>
        <sz val="11"/>
        <color theme="1"/>
        <rFont val="Aptos Narrow"/>
        <family val="2"/>
        <scheme val="minor"/>
      </rPr>
      <t>dokumentiert</t>
    </r>
    <r>
      <rPr>
        <sz val="11"/>
        <color theme="1"/>
        <rFont val="Aptos Narrow"/>
        <family val="2"/>
        <scheme val="minor"/>
      </rPr>
      <t xml:space="preserve"> durch</t>
    </r>
  </si>
  <si>
    <t>www.azs.de</t>
  </si>
  <si>
    <t>Arbeitszeiterfassung</t>
  </si>
  <si>
    <t>Name, Vorname</t>
  </si>
  <si>
    <t>Monat</t>
  </si>
  <si>
    <t>Jahr</t>
  </si>
  <si>
    <t>Datum</t>
  </si>
  <si>
    <t>Beginn</t>
  </si>
  <si>
    <t>Ende</t>
  </si>
  <si>
    <t>Pause</t>
  </si>
  <si>
    <t>Unterbr.</t>
  </si>
  <si>
    <t>Einsatzort</t>
  </si>
  <si>
    <t>Abwesenheit</t>
  </si>
  <si>
    <t>Soll man.</t>
  </si>
  <si>
    <t>Soll</t>
  </si>
  <si>
    <t>Ist</t>
  </si>
  <si>
    <t>AZKonto</t>
  </si>
  <si>
    <t>Bemkerung</t>
  </si>
  <si>
    <t>Monate</t>
  </si>
  <si>
    <t>Abwesenheitstage</t>
  </si>
  <si>
    <t>Urlaub</t>
  </si>
  <si>
    <t>Bildungsurlaub</t>
  </si>
  <si>
    <t>Sonderurlaub</t>
  </si>
  <si>
    <t>AU-Besch.</t>
  </si>
  <si>
    <t>Freistellung</t>
  </si>
  <si>
    <t>Antwort</t>
  </si>
  <si>
    <t>Ja</t>
  </si>
  <si>
    <t>Nein</t>
  </si>
  <si>
    <t>Mustermann</t>
  </si>
  <si>
    <t>Max</t>
  </si>
  <si>
    <t>Vertrieb</t>
  </si>
  <si>
    <t>Industrieminuten Rechner</t>
  </si>
  <si>
    <t>Stunde</t>
  </si>
  <si>
    <t>Minute</t>
  </si>
  <si>
    <t>Industriezeit</t>
  </si>
  <si>
    <t>Echtminute</t>
  </si>
  <si>
    <t>Industrieminute</t>
  </si>
  <si>
    <t>Datum, Unterschrift Arbeitnehmer/-in</t>
  </si>
  <si>
    <t>Datum, Unterschrift Personalverantwortliche/-r</t>
  </si>
  <si>
    <t xml:space="preserve">     </t>
  </si>
  <si>
    <t>Feiertag</t>
  </si>
  <si>
    <t>Termintyp</t>
  </si>
  <si>
    <t>Neujahr</t>
  </si>
  <si>
    <t>Tag der Arbeit</t>
  </si>
  <si>
    <t>Tag d. Deutschen Einheit</t>
  </si>
  <si>
    <t>1. Weihnachtstag</t>
  </si>
  <si>
    <t>2. Weihnachstag</t>
  </si>
  <si>
    <t>Karfreitag</t>
  </si>
  <si>
    <t>Christi Himmelfahrt</t>
  </si>
  <si>
    <t>Pfingstmontag</t>
  </si>
  <si>
    <t>fest</t>
  </si>
  <si>
    <t>eigene Formel (Anker)</t>
  </si>
  <si>
    <t>Ostersonntag - 2</t>
  </si>
  <si>
    <t>Ostersonntag + 1</t>
  </si>
  <si>
    <t>Ostersonntag + 39</t>
  </si>
  <si>
    <t>Ostersonntag + 49</t>
  </si>
  <si>
    <t>Ostersonntag + 50</t>
  </si>
  <si>
    <t>Ostersonntag + 60</t>
  </si>
  <si>
    <t xml:space="preserve">eigene Formel </t>
  </si>
  <si>
    <t>Heilige Drei Könige 1</t>
  </si>
  <si>
    <t>Intern. Frauentag 2</t>
  </si>
  <si>
    <t>Augsburger Friedensfest 5</t>
  </si>
  <si>
    <t>Mariä Himmelfahrt 6</t>
  </si>
  <si>
    <t>Weltkindertag 7</t>
  </si>
  <si>
    <t>Reformationstag 8</t>
  </si>
  <si>
    <t>Allerheiligen 9</t>
  </si>
  <si>
    <t>Ostersonntag 3</t>
  </si>
  <si>
    <t>Pfingstsonntag 3</t>
  </si>
  <si>
    <t>Hinweis: Alle Angaben ohne Gewähr</t>
  </si>
  <si>
    <t>Fronleichnam 4</t>
  </si>
  <si>
    <t>Buß- und Bettag 10</t>
  </si>
  <si>
    <t>1 Baden-Württemberg, Bayern, Sachsen-Anhalt</t>
  </si>
  <si>
    <t>2 Berlin</t>
  </si>
  <si>
    <t>3 Brandenburg</t>
  </si>
  <si>
    <t>4 Baden-Württemberg, Bayern, Hessen, Nordrhein-Westfalen, Rheinland-Pfalz, Saarland, Sachsen (bestimmte Regionen), Thüringen (bestimmte Regionen)</t>
  </si>
  <si>
    <t>5 nur im Stadtgebiet von Augsburg (Bayern) ohne Umland</t>
  </si>
  <si>
    <t>6 Bayern (bestimmte Regionen, Saarland</t>
  </si>
  <si>
    <t>7 Thüringen</t>
  </si>
  <si>
    <t>8 Brandenburg, Bremen, Hamburg, Mecklenburg-Vorpommern, Niedersachsen, Sachen, Sachsen-Anhalt, Schleswig-Holstein, Thüringen</t>
  </si>
  <si>
    <t>9 Baden-Württemberg, Bayern, Nordrhein-Westfalen, Rheinland-Pfalz, Saarland</t>
  </si>
  <si>
    <t>10 Sachsen</t>
  </si>
  <si>
    <t>Berechnung Datum</t>
  </si>
  <si>
    <t>Feiertag für Urlaubsplan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</si>
  <si>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</si>
  <si>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</si>
  <si>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</si>
  <si>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</si>
  <si>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</si>
  <si>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</si>
  <si>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</si>
  <si>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</si>
  <si>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</si>
  <si>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</si>
  <si>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Sachsen</t>
  </si>
  <si>
    <t>Sachsen-Anhalt</t>
  </si>
  <si>
    <t>Saarland</t>
  </si>
  <si>
    <t>Rheinland-Pfalz</t>
  </si>
  <si>
    <t>Thüringen</t>
  </si>
  <si>
    <t>x</t>
  </si>
  <si>
    <t>Ostermontag</t>
  </si>
  <si>
    <t>Arbeitzeitkonto</t>
  </si>
  <si>
    <t>Soll manuell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</si>
  <si>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</si>
  <si>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</si>
  <si>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</si>
  <si>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</si>
  <si>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</si>
  <si>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</si>
  <si>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</si>
  <si>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</si>
  <si>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</si>
  <si>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</si>
  <si>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</si>
  <si>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</si>
  <si>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</si>
  <si>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Über-/Minusstunden</t>
  </si>
  <si>
    <t>aktuelles Jahr</t>
  </si>
  <si>
    <t>Vorjahr</t>
  </si>
  <si>
    <t>Vortrag</t>
  </si>
  <si>
    <t>AZS System AG</t>
  </si>
  <si>
    <t>Zeit im Blick, Erfolg in Sicht!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</si>
</sst>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407]ddd\,\ dd/\ mmm"/>
  </numFmts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vertical="top" indent="23"/>
    </xf>
    <xf numFmtId="0" fontId="0" fillId="0" borderId="0" xfId="0" applyAlignment="1">
      <alignment horizontal="left" indent="5"/>
    </xf>
    <xf numFmtId="0" fontId="0" fillId="0" borderId="1" xfId="0" applyBorder="1"/>
    <xf numFmtId="0" fontId="2" fillId="0" borderId="0" xfId="0" applyFont="1" applyAlignment="1">
      <alignment horizontal="left" indent="23"/>
    </xf>
    <xf numFmtId="0" fontId="2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0" fillId="0" borderId="0" xfId="0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2" borderId="5" xfId="0" applyFont="1" applyFill="1" applyBorder="1"/>
    <xf numFmtId="2" fontId="0" fillId="0" borderId="11" xfId="0" applyNumberFormat="1" applyBorder="1"/>
    <xf numFmtId="2" fontId="0" fillId="0" borderId="13" xfId="0" applyNumberFormat="1" applyBorder="1"/>
    <xf numFmtId="164" fontId="0" fillId="0" borderId="0" xfId="0" applyNumberFormat="1"/>
    <xf numFmtId="2" fontId="2" fillId="0" borderId="0" xfId="0" applyNumberFormat="1" applyFont="1"/>
    <xf numFmtId="0" fontId="0" fillId="0" borderId="14" xfId="0" applyBorder="1"/>
    <xf numFmtId="0" fontId="0" fillId="0" borderId="0" xfId="0" applyAlignment="1">
      <alignment horizontal="center"/>
    </xf>
    <xf numFmtId="0" fontId="1" fillId="3" borderId="0" xfId="0" applyFont="1" applyFill="1" applyAlignment="1">
      <alignment shrinkToFit="1"/>
    </xf>
    <xf numFmtId="165" fontId="0" fillId="0" borderId="5" xfId="0" applyNumberFormat="1" applyBorder="1" applyAlignment="1">
      <alignment shrinkToFit="1"/>
    </xf>
    <xf numFmtId="2" fontId="0" fillId="0" borderId="5" xfId="0" applyNumberFormat="1" applyBorder="1" applyAlignment="1">
      <alignment shrinkToFit="1"/>
    </xf>
    <xf numFmtId="0" fontId="8" fillId="0" borderId="0" xfId="0" applyFont="1"/>
    <xf numFmtId="0" fontId="0" fillId="0" borderId="0" xfId="0" applyAlignment="1">
      <alignment wrapText="1"/>
    </xf>
    <xf numFmtId="14" fontId="0" fillId="0" borderId="5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2" fillId="0" borderId="5" xfId="0" applyFont="1" applyBorder="1" applyAlignment="1">
      <alignment wrapText="1"/>
    </xf>
    <xf numFmtId="0" fontId="2" fillId="4" borderId="5" xfId="0" applyFont="1" applyFill="1" applyBorder="1" applyAlignment="1">
      <alignment wrapText="1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Protection="1">
      <protection locked="0"/>
    </xf>
    <xf numFmtId="2" fontId="0" fillId="0" borderId="5" xfId="0" applyNumberFormat="1" applyBorder="1" applyAlignment="1" applyProtection="1">
      <alignment shrinkToFi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21" xfId="0" applyNumberFormat="1" applyBorder="1"/>
    <xf numFmtId="0" fontId="0" fillId="0" borderId="16" xfId="0" applyBorder="1"/>
    <xf numFmtId="0" fontId="0" fillId="0" borderId="5" xfId="0" applyBorder="1" applyProtection="1">
      <protection locked="0"/>
    </xf>
    <xf numFmtId="0" fontId="4" fillId="0" borderId="0" xfId="1"/>
    <xf numFmtId="0" fontId="4" fillId="0" borderId="0" xfId="1" applyAlignment="1">
      <alignment horizontal="center" vertical="center"/>
    </xf>
    <xf numFmtId="0" fontId="2" fillId="0" borderId="16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wrapText="1" shrinkToFit="1"/>
    </xf>
    <xf numFmtId="2" fontId="0" fillId="0" borderId="5" xfId="0" applyNumberFormat="1" applyBorder="1" applyAlignment="1" applyProtection="1">
      <alignment wrapText="1" shrinkToFit="1"/>
      <protection locked="0"/>
    </xf>
    <xf numFmtId="0" fontId="0" fillId="0" borderId="14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</dxfs>
  <tableStyles count="0" defaultTableStyle="TableStyleMedium2" defaultPivotStyle="PivotStyleLight16"/>
  <colors>
    <mruColors>
      <color rgb="FFEAEAEA"/>
      <color rgb="FF02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940223</xdr:colOff>
      <xdr:row>30</xdr:row>
      <xdr:rowOff>48684</xdr:rowOff>
    </xdr:from>
    <xdr:to>
      <xdr:col>0</xdr:col>
      <xdr:colOff>1629833</xdr:colOff>
      <xdr:row>34</xdr:row>
      <xdr:rowOff>8645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DD1B78-48A7-A006-9EF4-36D2E0A8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223" y="5839884"/>
          <a:ext cx="689610" cy="70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CD75506-7397-4677-B530-E1DA5DD9D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</xdr:colOff>
      <xdr:row>31</xdr:row>
      <xdr:rowOff>167640</xdr:rowOff>
    </xdr:from>
    <xdr:to>
      <xdr:col>5</xdr:col>
      <xdr:colOff>720090</xdr:colOff>
      <xdr:row>35</xdr:row>
      <xdr:rowOff>127602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A8CD37-D1B4-4C5C-8174-E4D3CC9B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880" y="5844540"/>
          <a:ext cx="689610" cy="6914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36</xdr:row>
      <xdr:rowOff>0</xdr:rowOff>
    </xdr:from>
    <xdr:to>
      <xdr:col>0</xdr:col>
      <xdr:colOff>1322070</xdr:colOff>
      <xdr:row>39</xdr:row>
      <xdr:rowOff>135222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490577-7C74-4F40-A885-00E86C455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6766560"/>
          <a:ext cx="689610" cy="683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19</xdr:row>
      <xdr:rowOff>83820</xdr:rowOff>
    </xdr:from>
    <xdr:to>
      <xdr:col>0</xdr:col>
      <xdr:colOff>720090</xdr:colOff>
      <xdr:row>23</xdr:row>
      <xdr:rowOff>36162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70E6D9-7488-4F13-8C5B-86D1E93F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558540"/>
          <a:ext cx="689610" cy="683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13</xdr:row>
      <xdr:rowOff>152400</xdr:rowOff>
    </xdr:from>
    <xdr:to>
      <xdr:col>0</xdr:col>
      <xdr:colOff>735330</xdr:colOff>
      <xdr:row>17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F922350-E08F-4AE6-94D0-04EE333C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529840"/>
          <a:ext cx="689610" cy="6838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C1:C8" totalsRowShown="0" headerRowDxfId="7" dataDxfId="5" headerRowBorderDxfId="6" tableBorderDxfId="4" totalsRowBorderDxfId="3">
  <autoFilter ref="C1:C8" xr:uid="{00000000-0009-0000-0100-000001000000}"/>
  <tableColumns count="1">
    <tableColumn id="1" xr3:uid="{00000000-0010-0000-0000-000001000000}" name="Abwesenheitstag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zs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hyperlink" Target="http://www.az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4"/>
  <sheetViews>
    <sheetView tabSelected="1" topLeftCell="A6" zoomScale="90" zoomScaleNormal="90" workbookViewId="0">
      <selection activeCell="G21" sqref="G21"/>
    </sheetView>
  </sheetViews>
  <sheetFormatPr baseColWidth="10" defaultRowHeight="14.4" x14ac:dyDescent="0.3"/>
  <cols>
    <col min="1" max="1" width="37.21875" bestFit="1" customWidth="1"/>
    <col min="2" max="2" width="14.109375" bestFit="1" customWidth="1"/>
    <col min="6" max="6" width="18.21875" customWidth="1"/>
  </cols>
  <sheetData>
    <row r="1" spans="1:6" ht="15.6" x14ac:dyDescent="0.3">
      <c r="A1" s="1" t="s">
        <v>0</v>
      </c>
    </row>
    <row r="2" spans="1:6" ht="15" thickBot="1" x14ac:dyDescent="0.35"/>
    <row r="3" spans="1:6" ht="15" thickBot="1" x14ac:dyDescent="0.35">
      <c r="A3" s="2" t="s">
        <v>1</v>
      </c>
      <c r="B3" s="68" t="s">
        <v>135</v>
      </c>
      <c r="C3" s="69"/>
      <c r="D3" s="70"/>
    </row>
    <row r="4" spans="1:6" ht="15" thickBot="1" x14ac:dyDescent="0.35"/>
    <row r="5" spans="1:6" ht="15" thickBot="1" x14ac:dyDescent="0.35">
      <c r="A5" s="2" t="s">
        <v>2</v>
      </c>
      <c r="B5" s="71" t="s">
        <v>44</v>
      </c>
      <c r="C5" s="72"/>
      <c r="D5" s="73"/>
    </row>
    <row r="6" spans="1:6" ht="15" thickBot="1" x14ac:dyDescent="0.35">
      <c r="A6" t="s">
        <v>3</v>
      </c>
      <c r="B6" s="71" t="s">
        <v>45</v>
      </c>
      <c r="C6" s="72"/>
      <c r="D6" s="73"/>
    </row>
    <row r="7" spans="1:6" ht="15" thickBot="1" x14ac:dyDescent="0.35">
      <c r="A7" t="s">
        <v>4</v>
      </c>
      <c r="B7" s="71">
        <v>107</v>
      </c>
      <c r="C7" s="72"/>
      <c r="D7" s="73"/>
    </row>
    <row r="8" spans="1:6" ht="15" thickBot="1" x14ac:dyDescent="0.35">
      <c r="A8" t="s">
        <v>5</v>
      </c>
      <c r="B8" s="71" t="s">
        <v>46</v>
      </c>
      <c r="C8" s="72"/>
      <c r="D8" s="73"/>
    </row>
    <row r="9" spans="1:6" ht="15" thickBot="1" x14ac:dyDescent="0.35"/>
    <row r="10" spans="1:6" ht="15" thickBot="1" x14ac:dyDescent="0.35">
      <c r="A10" s="2" t="s">
        <v>6</v>
      </c>
      <c r="B10" s="45">
        <v>2024</v>
      </c>
    </row>
    <row r="12" spans="1:6" ht="15" thickBot="1" x14ac:dyDescent="0.35">
      <c r="A12" t="s">
        <v>16</v>
      </c>
      <c r="B12" s="11"/>
      <c r="C12" t="s">
        <v>15</v>
      </c>
      <c r="D12" s="11"/>
      <c r="E12" s="11"/>
      <c r="F12" s="11"/>
    </row>
    <row r="13" spans="1:6" ht="15" thickBot="1" x14ac:dyDescent="0.35">
      <c r="A13" s="3" t="s">
        <v>7</v>
      </c>
      <c r="B13" s="45" t="s">
        <v>43</v>
      </c>
      <c r="C13" s="46"/>
      <c r="D13" s="47"/>
    </row>
    <row r="14" spans="1:6" ht="15" thickBot="1" x14ac:dyDescent="0.35">
      <c r="A14" s="3" t="s">
        <v>8</v>
      </c>
      <c r="B14" s="45" t="s">
        <v>42</v>
      </c>
      <c r="C14" s="46"/>
      <c r="D14" s="47"/>
    </row>
    <row r="15" spans="1:6" ht="15" thickBot="1" x14ac:dyDescent="0.35">
      <c r="A15" s="3" t="s">
        <v>9</v>
      </c>
      <c r="B15" s="45" t="s">
        <v>43</v>
      </c>
      <c r="C15" s="46"/>
      <c r="D15" s="47"/>
    </row>
    <row r="17" spans="1:3" ht="15" thickBot="1" x14ac:dyDescent="0.35">
      <c r="A17" s="2" t="s">
        <v>10</v>
      </c>
    </row>
    <row r="18" spans="1:3" ht="15" thickBot="1" x14ac:dyDescent="0.35">
      <c r="A18" t="s">
        <v>11</v>
      </c>
      <c r="B18" s="48">
        <v>5</v>
      </c>
    </row>
    <row r="20" spans="1:3" x14ac:dyDescent="0.3">
      <c r="A20" s="2" t="s">
        <v>12</v>
      </c>
    </row>
    <row r="21" spans="1:3" ht="15" thickBot="1" x14ac:dyDescent="0.35">
      <c r="A21" s="6" t="s">
        <v>13</v>
      </c>
      <c r="B21" s="7" t="s">
        <v>14</v>
      </c>
    </row>
    <row r="22" spans="1:3" ht="15" thickBot="1" x14ac:dyDescent="0.35">
      <c r="A22" s="22">
        <v>45362</v>
      </c>
      <c r="B22" s="48">
        <v>8</v>
      </c>
    </row>
    <row r="23" spans="1:3" ht="15" thickBot="1" x14ac:dyDescent="0.35">
      <c r="A23" s="22">
        <v>45363</v>
      </c>
      <c r="B23" s="48">
        <v>8</v>
      </c>
    </row>
    <row r="24" spans="1:3" ht="15" thickBot="1" x14ac:dyDescent="0.35">
      <c r="A24" s="22">
        <v>45364</v>
      </c>
      <c r="B24" s="48">
        <v>8</v>
      </c>
    </row>
    <row r="25" spans="1:3" ht="15" thickBot="1" x14ac:dyDescent="0.35">
      <c r="A25" s="22">
        <v>45365</v>
      </c>
      <c r="B25" s="48">
        <v>8</v>
      </c>
    </row>
    <row r="26" spans="1:3" ht="15" thickBot="1" x14ac:dyDescent="0.35">
      <c r="A26" s="22">
        <v>45366</v>
      </c>
      <c r="B26" s="48">
        <v>5.5</v>
      </c>
    </row>
    <row r="27" spans="1:3" ht="15" thickBot="1" x14ac:dyDescent="0.35">
      <c r="A27" s="22">
        <v>45367</v>
      </c>
      <c r="B27" s="48"/>
    </row>
    <row r="28" spans="1:3" ht="15" thickBot="1" x14ac:dyDescent="0.35">
      <c r="A28" s="22">
        <v>45368</v>
      </c>
      <c r="B28" s="48"/>
    </row>
    <row r="29" spans="1:3" x14ac:dyDescent="0.3">
      <c r="B29" s="23">
        <f>SUM(B22:B28)</f>
        <v>37.5</v>
      </c>
    </row>
    <row r="32" spans="1:3" x14ac:dyDescent="0.3">
      <c r="A32" s="8"/>
      <c r="B32" s="66" t="s">
        <v>135</v>
      </c>
      <c r="C32" s="66"/>
    </row>
    <row r="33" spans="1:3" x14ac:dyDescent="0.3">
      <c r="B33" s="67" t="s">
        <v>136</v>
      </c>
      <c r="C33" s="67"/>
    </row>
    <row r="34" spans="1:3" x14ac:dyDescent="0.3">
      <c r="A34" s="55" t="s">
        <v>17</v>
      </c>
      <c r="B34" s="67"/>
      <c r="C34" s="67"/>
    </row>
  </sheetData>
  <sheetProtection sheet="1" objects="1" scenarios="1"/>
  <mergeCells count="8">
    <mergeCell ref="B32:C32"/>
    <mergeCell ref="B34:C34"/>
    <mergeCell ref="B33:C33"/>
    <mergeCell ref="B3:D3"/>
    <mergeCell ref="B5:D5"/>
    <mergeCell ref="B6:D6"/>
    <mergeCell ref="B7:D7"/>
    <mergeCell ref="B8:D8"/>
  </mergeCells>
  <hyperlinks>
    <hyperlink ref="A34" r:id="rId1" xr:uid="{433E5AC7-5DA1-4A53-A683-3E9CC50A7924}"/>
  </hyperlinks>
  <pageMargins left="0.7" right="0.7" top="0.78740157499999996" bottom="0.78740157499999996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Hilfstabelle!$E$2:$E$4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8B827-B437-4AF6-AC42-0098C70583C7}">
  <sheetPr>
    <tabColor rgb="FF92D050"/>
  </sheetPr>
  <dimension ref="A1:N44"/>
  <sheetViews>
    <sheetView zoomScaleNormal="100" workbookViewId="0">
      <selection activeCell="L2" sqref="L2"/>
    </sheetView>
  </sheetViews>
  <sheetFormatPr baseColWidth="10" defaultRowHeight="14.4" x14ac:dyDescent="0.3"/>
  <cols>
    <col min="5" max="5" width="7.88671875" bestFit="1" customWidth="1"/>
    <col min="6" max="6" width="13.88671875" style="30" customWidth="1"/>
    <col min="7" max="7" width="11.5546875" style="30"/>
    <col min="8" max="8" width="10.33203125" style="30" customWidth="1"/>
    <col min="9" max="9" width="8.77734375" bestFit="1" customWidth="1"/>
    <col min="10" max="10" width="7.33203125" customWidth="1"/>
  </cols>
  <sheetData>
    <row r="1" spans="1:14" ht="15" thickBot="1" x14ac:dyDescent="0.35">
      <c r="A1" s="2" t="s">
        <v>18</v>
      </c>
      <c r="C1" t="str">
        <f>Stammdaten!$B$3</f>
        <v>AZS System AG</v>
      </c>
    </row>
    <row r="2" spans="1:14" ht="15" thickBot="1" x14ac:dyDescent="0.35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12</v>
      </c>
    </row>
    <row r="3" spans="1:14" ht="15" thickBot="1" x14ac:dyDescent="0.35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2024</v>
      </c>
    </row>
    <row r="4" spans="1:14" ht="15.6" customHeight="1" thickBot="1" x14ac:dyDescent="0.7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399999999999999" customHeight="1" x14ac:dyDescent="0.3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3">
      <c r="A7" s="27" cm="1">
        <f t="array" ref="A7:A37">_xlfn.SEQUENCE(EOMONTH(DATE(L3,L2,1),0)-DATE(L3,L2,1)+1,,DATE(L3,L2,1))</f>
        <v>45627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3">
      <c r="A8" s="27">
        <v>45628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3">
      <c r="A9" s="27">
        <v>45629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3">
      <c r="A10" s="27">
        <v>45630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3">
      <c r="A11" s="27">
        <v>45631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3">
      <c r="A12" s="27">
        <v>45632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3">
      <c r="A13" s="27">
        <v>45633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3">
      <c r="A14" s="27">
        <v>45634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3">
      <c r="A15" s="27">
        <v>45635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3">
      <c r="A16" s="27">
        <v>45636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3">
      <c r="A17" s="27">
        <v>45637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3">
      <c r="A18" s="27">
        <v>45638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3">
      <c r="A19" s="27">
        <v>45639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3">
      <c r="A20" s="27">
        <v>45640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3">
      <c r="A21" s="27">
        <v>45641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3">
      <c r="A22" s="27">
        <v>45642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3">
      <c r="A23" s="27">
        <v>45643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3">
      <c r="A24" s="27">
        <v>45644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3">
      <c r="A25" s="27">
        <v>45645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3">
      <c r="A26" s="27">
        <v>45646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3">
      <c r="A27" s="27">
        <v>45647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3">
      <c r="A28" s="27">
        <v>45648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3">
      <c r="A29" s="27">
        <v>45649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3">
      <c r="A30" s="27">
        <v>45650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3">
      <c r="A31" s="27">
        <v>45651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3">
      <c r="A32" s="27">
        <v>45652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3">
      <c r="A33" s="27">
        <v>45653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3">
      <c r="A34" s="27">
        <v>45654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3">
      <c r="A35" s="27">
        <v>45655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3">
      <c r="A36" s="27">
        <v>45656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3">
      <c r="A37" s="27">
        <v>45657</v>
      </c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6" x14ac:dyDescent="0.3">
      <c r="J38" s="42">
        <f ca="1">SUM(J7:J37)</f>
        <v>0</v>
      </c>
      <c r="K38" s="42">
        <f>SUM(K7:K37)</f>
        <v>0</v>
      </c>
      <c r="L38" s="42">
        <f ca="1">SUM(L7:L37)</f>
        <v>0</v>
      </c>
    </row>
    <row r="39" spans="1:12" ht="15" thickBot="1" x14ac:dyDescent="0.35">
      <c r="A39" s="24"/>
      <c r="B39" s="24"/>
      <c r="C39" s="24"/>
      <c r="D39" s="24"/>
      <c r="F39" s="63"/>
      <c r="G39" s="63"/>
      <c r="H39" s="63"/>
      <c r="I39" s="24"/>
    </row>
    <row r="40" spans="1:12" x14ac:dyDescent="0.3">
      <c r="A40" t="s">
        <v>53</v>
      </c>
      <c r="F40" t="s">
        <v>54</v>
      </c>
    </row>
    <row r="41" spans="1:12" x14ac:dyDescent="0.3">
      <c r="L41" s="25"/>
    </row>
    <row r="42" spans="1:12" x14ac:dyDescent="0.3">
      <c r="L42" s="25"/>
    </row>
    <row r="43" spans="1:12" x14ac:dyDescent="0.3">
      <c r="F43" s="64" t="s">
        <v>135</v>
      </c>
      <c r="L43" s="25"/>
    </row>
    <row r="44" spans="1:12" ht="28.8" x14ac:dyDescent="0.3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0" priority="2">
      <formula>WEEKDAY($A7,2)&gt;5</formula>
    </cfRule>
  </conditionalFormatting>
  <dataValidations count="1">
    <dataValidation type="list" allowBlank="1" showInputMessage="1" showErrorMessage="1" sqref="G7:G37" xr:uid="{5C9CB65B-07B1-4A56-A93B-FD2C691FB9FB}">
      <formula1>Abwesenheitstage</formula1>
    </dataValidation>
  </dataValidations>
  <hyperlinks>
    <hyperlink ref="L44" r:id="rId1" xr:uid="{F14EA609-8B4A-4DC8-B9C8-CA1273D8D837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A907FC-A4C3-4789-AF8F-DE038BBCD5C6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1FA8EB-24F9-429B-909B-905827F6D708}">
          <x14:formula1>
            <xm:f>Hilfstabelle!$A$2:$A$13</xm:f>
          </x14:formula1>
          <xm:sqref>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6920-27CE-4EC2-B90E-748498D85A05}">
  <dimension ref="A1:G38"/>
  <sheetViews>
    <sheetView workbookViewId="0">
      <selection activeCell="B10" sqref="B10"/>
    </sheetView>
  </sheetViews>
  <sheetFormatPr baseColWidth="10" defaultRowHeight="14.4" x14ac:dyDescent="0.3"/>
  <sheetData>
    <row r="1" spans="1:7" x14ac:dyDescent="0.3">
      <c r="A1" s="2" t="s">
        <v>116</v>
      </c>
    </row>
    <row r="3" spans="1:7" x14ac:dyDescent="0.3">
      <c r="A3" t="s">
        <v>19</v>
      </c>
      <c r="C3" s="80" t="str">
        <f>Stammdaten!$B$5&amp;", "&amp;Stammdaten!$B$6</f>
        <v>Mustermann, Max</v>
      </c>
      <c r="D3" s="80"/>
      <c r="E3" s="80"/>
    </row>
    <row r="4" spans="1:7" x14ac:dyDescent="0.3">
      <c r="A4" t="s">
        <v>5</v>
      </c>
      <c r="C4" s="80" t="str">
        <f>Stammdaten!$B$8</f>
        <v>Vertrieb</v>
      </c>
      <c r="D4" s="80"/>
      <c r="E4" s="80"/>
    </row>
    <row r="5" spans="1:7" x14ac:dyDescent="0.3">
      <c r="A5" t="s">
        <v>4</v>
      </c>
      <c r="C5" s="80">
        <f>Stammdaten!$B$7</f>
        <v>107</v>
      </c>
      <c r="D5" s="80"/>
      <c r="E5" s="80"/>
    </row>
    <row r="6" spans="1:7" x14ac:dyDescent="0.3">
      <c r="G6" s="54"/>
    </row>
    <row r="7" spans="1:7" x14ac:dyDescent="0.3">
      <c r="A7" s="2" t="s">
        <v>6</v>
      </c>
      <c r="D7" s="9">
        <f>Stammdaten!$B$10</f>
        <v>2024</v>
      </c>
    </row>
    <row r="9" spans="1:7" x14ac:dyDescent="0.3">
      <c r="A9" s="10" t="s">
        <v>20</v>
      </c>
      <c r="B9" s="10" t="s">
        <v>117</v>
      </c>
      <c r="C9" s="10" t="s">
        <v>30</v>
      </c>
      <c r="D9" s="10" t="s">
        <v>31</v>
      </c>
      <c r="E9" s="10" t="s">
        <v>32</v>
      </c>
    </row>
    <row r="10" spans="1:7" x14ac:dyDescent="0.3">
      <c r="A10" s="9" t="s">
        <v>118</v>
      </c>
      <c r="B10" s="53"/>
      <c r="C10" s="9" t="str" cm="1">
        <f t="array" aca="1" ref="C10" ca="1">IFERROR(IF(B10&lt;&gt;"",B10,INDIRECT($A10&amp;"!J38")),"")</f>
        <v/>
      </c>
      <c r="D10" s="9" t="str" cm="1">
        <f t="array" aca="1" ref="D10" ca="1">IFERROR(INDIRECT($A10&amp;"!K38"),"")</f>
        <v/>
      </c>
      <c r="E10" s="9" t="e">
        <f ca="1">D10-C10</f>
        <v>#VALUE!</v>
      </c>
    </row>
    <row r="11" spans="1:7" x14ac:dyDescent="0.3">
      <c r="A11" s="9" t="s">
        <v>119</v>
      </c>
      <c r="B11" s="53"/>
      <c r="C11" s="9" t="str" cm="1">
        <f t="array" aca="1" ref="C11" ca="1">IFERROR(IF(B11&lt;&gt;"",B11,INDIRECT($A11&amp;"!J38")),"")</f>
        <v/>
      </c>
      <c r="D11" s="9" t="str" cm="1">
        <f t="array" aca="1" ref="D11" ca="1">IFERROR(INDIRECT($A11&amp;"!K38"),"")</f>
        <v/>
      </c>
      <c r="E11" s="9" t="e">
        <f t="shared" ref="E11:E21" ca="1" si="0">D11-C11</f>
        <v>#VALUE!</v>
      </c>
    </row>
    <row r="12" spans="1:7" x14ac:dyDescent="0.3">
      <c r="A12" s="9" t="s">
        <v>120</v>
      </c>
      <c r="B12" s="53"/>
      <c r="C12" s="9" t="str" cm="1">
        <f t="array" aca="1" ref="C12" ca="1">IFERROR(IF(B12&lt;&gt;"",B12,INDIRECT($A12&amp;"!J38")),"")</f>
        <v/>
      </c>
      <c r="D12" s="9" t="str" cm="1">
        <f t="array" aca="1" ref="D12" ca="1">IFERROR(INDIRECT($A12&amp;"!K38"),"")</f>
        <v/>
      </c>
      <c r="E12" s="9" t="e">
        <f t="shared" ca="1" si="0"/>
        <v>#VALUE!</v>
      </c>
    </row>
    <row r="13" spans="1:7" x14ac:dyDescent="0.3">
      <c r="A13" s="9" t="s">
        <v>121</v>
      </c>
      <c r="B13" s="53"/>
      <c r="C13" s="9" t="str" cm="1">
        <f t="array" aca="1" ref="C13" ca="1">IFERROR(IF(B13&lt;&gt;"",B13,INDIRECT($A13&amp;"!J38")),"")</f>
        <v/>
      </c>
      <c r="D13" s="9" t="str" cm="1">
        <f t="array" aca="1" ref="D13" ca="1">IFERROR(INDIRECT($A13&amp;"!K38"),"")</f>
        <v/>
      </c>
      <c r="E13" s="9" t="e">
        <f t="shared" ca="1" si="0"/>
        <v>#VALUE!</v>
      </c>
    </row>
    <row r="14" spans="1:7" x14ac:dyDescent="0.3">
      <c r="A14" s="9" t="s">
        <v>122</v>
      </c>
      <c r="B14" s="53"/>
      <c r="C14" s="9" t="str" cm="1">
        <f t="array" aca="1" ref="C14" ca="1">IFERROR(IF(B14&lt;&gt;"",B14,INDIRECT($A14&amp;"!J38")),"")</f>
        <v/>
      </c>
      <c r="D14" s="9" t="str" cm="1">
        <f t="array" aca="1" ref="D14" ca="1">IFERROR(INDIRECT($A14&amp;"!K38"),"")</f>
        <v/>
      </c>
      <c r="E14" s="9" t="e">
        <f t="shared" ca="1" si="0"/>
        <v>#VALUE!</v>
      </c>
    </row>
    <row r="15" spans="1:7" x14ac:dyDescent="0.3">
      <c r="A15" s="9" t="s">
        <v>123</v>
      </c>
      <c r="B15" s="53"/>
      <c r="C15" s="9" t="str" cm="1">
        <f t="array" aca="1" ref="C15" ca="1">IFERROR(IF(B15&lt;&gt;"",B15,INDIRECT($A15&amp;"!J38")),"")</f>
        <v/>
      </c>
      <c r="D15" s="9" t="str" cm="1">
        <f t="array" aca="1" ref="D15" ca="1">IFERROR(INDIRECT($A15&amp;"!K38"),"")</f>
        <v/>
      </c>
      <c r="E15" s="9" t="e">
        <f t="shared" ca="1" si="0"/>
        <v>#VALUE!</v>
      </c>
    </row>
    <row r="16" spans="1:7" x14ac:dyDescent="0.3">
      <c r="A16" s="9" t="s">
        <v>124</v>
      </c>
      <c r="B16" s="53"/>
      <c r="C16" s="9" t="str" cm="1">
        <f t="array" aca="1" ref="C16" ca="1">IFERROR(IF(B16&lt;&gt;"",B16,INDIRECT($A16&amp;"!J38")),"")</f>
        <v/>
      </c>
      <c r="D16" s="9" t="str" cm="1">
        <f t="array" aca="1" ref="D16" ca="1">IFERROR(INDIRECT($A16&amp;"!K38"),"")</f>
        <v/>
      </c>
      <c r="E16" s="9" t="e">
        <f t="shared" ca="1" si="0"/>
        <v>#VALUE!</v>
      </c>
    </row>
    <row r="17" spans="1:5" x14ac:dyDescent="0.3">
      <c r="A17" s="9" t="s">
        <v>125</v>
      </c>
      <c r="B17" s="53"/>
      <c r="C17" s="9" t="str" cm="1">
        <f t="array" aca="1" ref="C17" ca="1">IFERROR(IF(B17&lt;&gt;"",B17,INDIRECT($A17&amp;"!J38")),"")</f>
        <v/>
      </c>
      <c r="D17" s="9" t="str" cm="1">
        <f t="array" aca="1" ref="D17" ca="1">IFERROR(INDIRECT($A17&amp;"!K38"),"")</f>
        <v/>
      </c>
      <c r="E17" s="9" t="e">
        <f t="shared" ca="1" si="0"/>
        <v>#VALUE!</v>
      </c>
    </row>
    <row r="18" spans="1:5" x14ac:dyDescent="0.3">
      <c r="A18" s="9" t="s">
        <v>126</v>
      </c>
      <c r="B18" s="53"/>
      <c r="C18" s="9" t="str" cm="1">
        <f t="array" aca="1" ref="C18" ca="1">IFERROR(IF(B18&lt;&gt;"",B18,INDIRECT($A18&amp;"!J38")),"")</f>
        <v/>
      </c>
      <c r="D18" s="9" t="str" cm="1">
        <f t="array" aca="1" ref="D18" ca="1">IFERROR(INDIRECT($A18&amp;"!K38"),"")</f>
        <v/>
      </c>
      <c r="E18" s="9" t="e">
        <f t="shared" ca="1" si="0"/>
        <v>#VALUE!</v>
      </c>
    </row>
    <row r="19" spans="1:5" x14ac:dyDescent="0.3">
      <c r="A19" s="9" t="s">
        <v>127</v>
      </c>
      <c r="B19" s="53"/>
      <c r="C19" s="9" t="str" cm="1">
        <f t="array" aca="1" ref="C19" ca="1">IFERROR(IF(B19&lt;&gt;"",B19,INDIRECT($A19&amp;"!J38")),"")</f>
        <v/>
      </c>
      <c r="D19" s="9" t="str" cm="1">
        <f t="array" aca="1" ref="D19" ca="1">IFERROR(INDIRECT($A19&amp;"!K38"),"")</f>
        <v/>
      </c>
      <c r="E19" s="9" t="e">
        <f t="shared" ca="1" si="0"/>
        <v>#VALUE!</v>
      </c>
    </row>
    <row r="20" spans="1:5" x14ac:dyDescent="0.3">
      <c r="A20" s="9" t="s">
        <v>128</v>
      </c>
      <c r="B20" s="53"/>
      <c r="C20" s="9" t="str" cm="1">
        <f t="array" aca="1" ref="C20" ca="1">IFERROR(IF(B20&lt;&gt;"",B20,INDIRECT($A20&amp;"!J38")),"")</f>
        <v/>
      </c>
      <c r="D20" s="9" t="str" cm="1">
        <f t="array" aca="1" ref="D20" ca="1">IFERROR(INDIRECT($A20&amp;"!K38"),"")</f>
        <v/>
      </c>
      <c r="E20" s="9" t="e">
        <f t="shared" ca="1" si="0"/>
        <v>#VALUE!</v>
      </c>
    </row>
    <row r="21" spans="1:5" x14ac:dyDescent="0.3">
      <c r="A21" s="9" t="s">
        <v>129</v>
      </c>
      <c r="B21" s="53"/>
      <c r="C21" s="9" cm="1">
        <f t="array" aca="1" ref="C21" ca="1">IFERROR(IF(B21&lt;&gt;"",B21,INDIRECT($A21&amp;"!J38")),"")</f>
        <v>0</v>
      </c>
      <c r="D21" s="9" cm="1">
        <f t="array" aca="1" ref="D21" ca="1">IFERROR(INDIRECT($A21&amp;"!K38"),"")</f>
        <v>0</v>
      </c>
      <c r="E21" s="9">
        <f t="shared" ca="1" si="0"/>
        <v>0</v>
      </c>
    </row>
    <row r="22" spans="1:5" x14ac:dyDescent="0.3">
      <c r="A22" s="10" t="s">
        <v>130</v>
      </c>
      <c r="B22" s="9"/>
      <c r="C22" s="10">
        <f ca="1">SUM(C10:C21)</f>
        <v>0</v>
      </c>
      <c r="D22" s="10">
        <f ca="1">SUM(D10:D21)</f>
        <v>0</v>
      </c>
      <c r="E22" s="10" t="e">
        <f ca="1">SUM(E10:E21)</f>
        <v>#VALUE!</v>
      </c>
    </row>
    <row r="24" spans="1:5" x14ac:dyDescent="0.3">
      <c r="A24" t="s">
        <v>131</v>
      </c>
    </row>
    <row r="25" spans="1:5" x14ac:dyDescent="0.3">
      <c r="A25" t="s">
        <v>132</v>
      </c>
      <c r="E25" t="e">
        <f ca="1">$E$22</f>
        <v>#VALUE!</v>
      </c>
    </row>
    <row r="26" spans="1:5" ht="15" thickBot="1" x14ac:dyDescent="0.35">
      <c r="A26" t="s">
        <v>133</v>
      </c>
      <c r="E26" s="51">
        <f>Stammdaten!$B$18</f>
        <v>5</v>
      </c>
    </row>
    <row r="27" spans="1:5" x14ac:dyDescent="0.3">
      <c r="A27" t="s">
        <v>134</v>
      </c>
      <c r="E27" s="41" t="e">
        <f ca="1">SUM(E25,E26)</f>
        <v>#VALUE!</v>
      </c>
    </row>
    <row r="32" spans="1:5" x14ac:dyDescent="0.3">
      <c r="A32" s="52"/>
      <c r="B32" s="52"/>
      <c r="C32" s="52"/>
      <c r="D32" s="52"/>
    </row>
    <row r="33" spans="1:6" x14ac:dyDescent="0.3">
      <c r="A33" s="2" t="s">
        <v>53</v>
      </c>
    </row>
    <row r="36" spans="1:6" x14ac:dyDescent="0.3">
      <c r="F36" s="54" t="s">
        <v>17</v>
      </c>
    </row>
    <row r="37" spans="1:6" x14ac:dyDescent="0.3">
      <c r="A37" s="52"/>
      <c r="B37" s="52"/>
      <c r="C37" s="52"/>
      <c r="D37" s="52"/>
    </row>
    <row r="38" spans="1:6" x14ac:dyDescent="0.3">
      <c r="A38" s="2" t="s">
        <v>54</v>
      </c>
    </row>
  </sheetData>
  <sheetProtection sheet="1" objects="1" scenarios="1"/>
  <mergeCells count="3">
    <mergeCell ref="C3:E3"/>
    <mergeCell ref="C4:E4"/>
    <mergeCell ref="C5:E5"/>
  </mergeCells>
  <hyperlinks>
    <hyperlink ref="F36" r:id="rId1" xr:uid="{C34885CF-99E3-4F0B-B915-4E135927CCD2}"/>
  </hyperlinks>
  <pageMargins left="0.7" right="0.7" top="0.78740157499999996" bottom="0.78740157499999996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A10F-968A-41B0-A967-7481CD24DFE8}">
  <dimension ref="A1:T40"/>
  <sheetViews>
    <sheetView workbookViewId="0">
      <pane xSplit="3" topLeftCell="D1" activePane="topRight" state="frozen"/>
      <selection pane="topRight" activeCell="D5" sqref="D5"/>
    </sheetView>
  </sheetViews>
  <sheetFormatPr baseColWidth="10" defaultRowHeight="14.4" x14ac:dyDescent="0.3"/>
  <cols>
    <col min="1" max="1" width="27.6640625" bestFit="1" customWidth="1"/>
    <col min="2" max="2" width="18.5546875" bestFit="1" customWidth="1"/>
    <col min="4" max="4" width="11.5546875" style="37"/>
    <col min="5" max="5" width="12.88671875" customWidth="1"/>
    <col min="10" max="10" width="8.6640625" bestFit="1" customWidth="1"/>
    <col min="11" max="11" width="7.109375" bestFit="1" customWidth="1"/>
    <col min="12" max="12" width="13.109375" customWidth="1"/>
    <col min="13" max="13" width="13.44140625" bestFit="1" customWidth="1"/>
    <col min="15" max="15" width="10" bestFit="1" customWidth="1"/>
    <col min="18" max="18" width="8.6640625" bestFit="1" customWidth="1"/>
  </cols>
  <sheetData>
    <row r="1" spans="1:20" x14ac:dyDescent="0.3">
      <c r="C1" s="2" t="s">
        <v>84</v>
      </c>
    </row>
    <row r="2" spans="1:20" x14ac:dyDescent="0.3">
      <c r="A2" s="7" t="s">
        <v>21</v>
      </c>
    </row>
    <row r="3" spans="1:20" x14ac:dyDescent="0.3">
      <c r="A3" s="7">
        <f>Stammdaten!B10</f>
        <v>2024</v>
      </c>
    </row>
    <row r="4" spans="1:20" ht="28.8" x14ac:dyDescent="0.3">
      <c r="A4" s="10" t="s">
        <v>56</v>
      </c>
      <c r="B4" s="10" t="s">
        <v>57</v>
      </c>
      <c r="C4" s="39" t="s">
        <v>97</v>
      </c>
      <c r="D4" s="40" t="s">
        <v>98</v>
      </c>
      <c r="E4" s="39" t="s">
        <v>99</v>
      </c>
      <c r="F4" s="39" t="s">
        <v>100</v>
      </c>
      <c r="G4" s="39" t="s">
        <v>101</v>
      </c>
      <c r="H4" s="39" t="s">
        <v>102</v>
      </c>
      <c r="I4" s="39" t="s">
        <v>103</v>
      </c>
      <c r="J4" s="39" t="s">
        <v>104</v>
      </c>
      <c r="K4" s="39" t="s">
        <v>105</v>
      </c>
      <c r="L4" s="39" t="s">
        <v>106</v>
      </c>
      <c r="M4" s="39" t="s">
        <v>107</v>
      </c>
      <c r="N4" s="39" t="s">
        <v>108</v>
      </c>
      <c r="O4" s="39" t="s">
        <v>112</v>
      </c>
      <c r="P4" s="39" t="s">
        <v>111</v>
      </c>
      <c r="Q4" s="39" t="s">
        <v>109</v>
      </c>
      <c r="R4" s="39" t="s">
        <v>110</v>
      </c>
      <c r="S4" s="39" t="s">
        <v>113</v>
      </c>
      <c r="T4" s="30"/>
    </row>
    <row r="5" spans="1:20" x14ac:dyDescent="0.3">
      <c r="A5" s="10" t="s">
        <v>58</v>
      </c>
      <c r="B5" s="9" t="s">
        <v>66</v>
      </c>
      <c r="C5" s="31">
        <f>(DATE(Stammdaten!B10,1,1))</f>
        <v>45292</v>
      </c>
      <c r="D5" s="49">
        <f>C5</f>
        <v>45292</v>
      </c>
      <c r="E5" s="50" t="s">
        <v>114</v>
      </c>
      <c r="F5" s="50" t="s">
        <v>114</v>
      </c>
      <c r="G5" s="50" t="s">
        <v>114</v>
      </c>
      <c r="H5" s="50" t="s">
        <v>114</v>
      </c>
      <c r="I5" s="50" t="s">
        <v>114</v>
      </c>
      <c r="J5" s="50" t="s">
        <v>114</v>
      </c>
      <c r="K5" s="50" t="s">
        <v>114</v>
      </c>
      <c r="L5" s="50" t="s">
        <v>114</v>
      </c>
      <c r="M5" s="50" t="s">
        <v>114</v>
      </c>
      <c r="N5" s="50" t="s">
        <v>114</v>
      </c>
      <c r="O5" s="50" t="s">
        <v>114</v>
      </c>
      <c r="P5" s="50" t="s">
        <v>114</v>
      </c>
      <c r="Q5" s="50" t="s">
        <v>114</v>
      </c>
      <c r="R5" s="50" t="s">
        <v>114</v>
      </c>
      <c r="S5" s="50" t="s">
        <v>114</v>
      </c>
    </row>
    <row r="6" spans="1:20" x14ac:dyDescent="0.3">
      <c r="A6" s="10" t="s">
        <v>75</v>
      </c>
      <c r="B6" s="9" t="s">
        <v>66</v>
      </c>
      <c r="C6" s="31">
        <f>(DATE(Stammdaten!B10,1,6))</f>
        <v>45297</v>
      </c>
      <c r="D6" s="49">
        <f>C6</f>
        <v>45297</v>
      </c>
      <c r="E6" s="50" t="s">
        <v>114</v>
      </c>
      <c r="F6" s="50" t="s">
        <v>114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 t="s">
        <v>114</v>
      </c>
      <c r="S6" s="50"/>
    </row>
    <row r="7" spans="1:20" x14ac:dyDescent="0.3">
      <c r="A7" s="10" t="s">
        <v>76</v>
      </c>
      <c r="B7" s="9" t="s">
        <v>66</v>
      </c>
      <c r="C7" s="31">
        <f>(DATE(Stammdaten!B10,3,8))</f>
        <v>45359</v>
      </c>
      <c r="D7" s="49">
        <f t="shared" ref="D7:D24" si="0">C7</f>
        <v>45359</v>
      </c>
      <c r="E7" s="50"/>
      <c r="F7" s="50"/>
      <c r="G7" s="50" t="s">
        <v>114</v>
      </c>
      <c r="H7" s="50"/>
      <c r="I7" s="50"/>
      <c r="J7" s="50"/>
      <c r="K7" s="50"/>
      <c r="L7" s="50" t="s">
        <v>114</v>
      </c>
      <c r="M7" s="50"/>
      <c r="N7" s="50"/>
      <c r="O7" s="50"/>
      <c r="P7" s="50"/>
      <c r="Q7" s="50"/>
      <c r="R7" s="50"/>
      <c r="S7" s="50"/>
    </row>
    <row r="8" spans="1:20" x14ac:dyDescent="0.3">
      <c r="A8" s="10" t="s">
        <v>59</v>
      </c>
      <c r="B8" s="9" t="s">
        <v>66</v>
      </c>
      <c r="C8" s="31">
        <f>(DATE(Stammdaten!B10,5,1))</f>
        <v>45413</v>
      </c>
      <c r="D8" s="49">
        <f t="shared" si="0"/>
        <v>45413</v>
      </c>
      <c r="E8" s="50" t="s">
        <v>114</v>
      </c>
      <c r="F8" s="50" t="s">
        <v>114</v>
      </c>
      <c r="G8" s="50" t="s">
        <v>114</v>
      </c>
      <c r="H8" s="50" t="s">
        <v>114</v>
      </c>
      <c r="I8" s="50" t="s">
        <v>114</v>
      </c>
      <c r="J8" s="50" t="s">
        <v>114</v>
      </c>
      <c r="K8" s="50" t="s">
        <v>114</v>
      </c>
      <c r="L8" s="50" t="s">
        <v>114</v>
      </c>
      <c r="M8" s="50" t="s">
        <v>114</v>
      </c>
      <c r="N8" s="50" t="s">
        <v>114</v>
      </c>
      <c r="O8" s="50" t="s">
        <v>114</v>
      </c>
      <c r="P8" s="50" t="s">
        <v>114</v>
      </c>
      <c r="Q8" s="50" t="s">
        <v>114</v>
      </c>
      <c r="R8" s="50" t="s">
        <v>114</v>
      </c>
      <c r="S8" s="50" t="s">
        <v>114</v>
      </c>
    </row>
    <row r="9" spans="1:20" x14ac:dyDescent="0.3">
      <c r="A9" s="10" t="s">
        <v>77</v>
      </c>
      <c r="B9" s="9" t="s">
        <v>66</v>
      </c>
      <c r="C9" s="31">
        <f>(DATE(Stammdaten!B10,8,8))</f>
        <v>45512</v>
      </c>
      <c r="D9" s="49">
        <f>C9</f>
        <v>45512</v>
      </c>
      <c r="E9" s="50"/>
      <c r="F9" s="50" t="s">
        <v>114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20" x14ac:dyDescent="0.3">
      <c r="A10" s="10" t="s">
        <v>78</v>
      </c>
      <c r="B10" s="9" t="s">
        <v>66</v>
      </c>
      <c r="C10" s="31">
        <f>(DATE(Stammdaten!B10,8,15))</f>
        <v>45519</v>
      </c>
      <c r="D10" s="49">
        <f t="shared" si="0"/>
        <v>45519</v>
      </c>
      <c r="E10" s="50"/>
      <c r="F10" s="50" t="s">
        <v>114</v>
      </c>
      <c r="G10" s="50"/>
      <c r="H10" s="50"/>
      <c r="I10" s="50"/>
      <c r="J10" s="50"/>
      <c r="K10" s="50"/>
      <c r="L10" s="50"/>
      <c r="M10" s="50"/>
      <c r="N10" s="50"/>
      <c r="O10" s="50"/>
      <c r="P10" s="50" t="s">
        <v>114</v>
      </c>
      <c r="Q10" s="50"/>
      <c r="R10" s="50"/>
      <c r="S10" s="50"/>
    </row>
    <row r="11" spans="1:20" x14ac:dyDescent="0.3">
      <c r="A11" s="10" t="s">
        <v>79</v>
      </c>
      <c r="B11" s="9" t="s">
        <v>66</v>
      </c>
      <c r="C11" s="31">
        <f>(DATE(Stammdaten!B10,9,20))</f>
        <v>45555</v>
      </c>
      <c r="D11" s="49">
        <f t="shared" si="0"/>
        <v>45555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 t="s">
        <v>114</v>
      </c>
    </row>
    <row r="12" spans="1:20" x14ac:dyDescent="0.3">
      <c r="A12" s="10" t="s">
        <v>60</v>
      </c>
      <c r="B12" s="9" t="s">
        <v>66</v>
      </c>
      <c r="C12" s="31">
        <f>(DATE(Stammdaten!B10,10,3))</f>
        <v>45568</v>
      </c>
      <c r="D12" s="49">
        <f t="shared" si="0"/>
        <v>45568</v>
      </c>
      <c r="E12" s="50" t="s">
        <v>114</v>
      </c>
      <c r="F12" s="50" t="s">
        <v>114</v>
      </c>
      <c r="G12" s="50" t="s">
        <v>114</v>
      </c>
      <c r="H12" s="50" t="s">
        <v>114</v>
      </c>
      <c r="I12" s="50" t="s">
        <v>114</v>
      </c>
      <c r="J12" s="50" t="s">
        <v>114</v>
      </c>
      <c r="K12" s="50" t="s">
        <v>114</v>
      </c>
      <c r="L12" s="50" t="s">
        <v>114</v>
      </c>
      <c r="M12" s="50" t="s">
        <v>114</v>
      </c>
      <c r="N12" s="50" t="s">
        <v>114</v>
      </c>
      <c r="O12" s="50" t="s">
        <v>114</v>
      </c>
      <c r="P12" s="50" t="s">
        <v>114</v>
      </c>
      <c r="Q12" s="50" t="s">
        <v>114</v>
      </c>
      <c r="R12" s="50" t="s">
        <v>114</v>
      </c>
      <c r="S12" s="50" t="s">
        <v>114</v>
      </c>
    </row>
    <row r="13" spans="1:20" x14ac:dyDescent="0.3">
      <c r="A13" s="10" t="s">
        <v>80</v>
      </c>
      <c r="B13" s="9" t="s">
        <v>66</v>
      </c>
      <c r="C13" s="31">
        <f>(DATE(Stammdaten!B10,10,31))</f>
        <v>45596</v>
      </c>
      <c r="D13" s="49">
        <f t="shared" si="0"/>
        <v>45596</v>
      </c>
      <c r="E13" s="50"/>
      <c r="F13" s="50"/>
      <c r="G13" s="50"/>
      <c r="H13" s="50" t="s">
        <v>114</v>
      </c>
      <c r="I13" s="50" t="s">
        <v>114</v>
      </c>
      <c r="J13" s="50" t="s">
        <v>114</v>
      </c>
      <c r="K13" s="50"/>
      <c r="L13" s="50" t="s">
        <v>114</v>
      </c>
      <c r="M13" s="50" t="s">
        <v>114</v>
      </c>
      <c r="N13" s="50"/>
      <c r="O13" s="50"/>
      <c r="P13" s="50"/>
      <c r="Q13" s="50" t="s">
        <v>114</v>
      </c>
      <c r="R13" s="50" t="s">
        <v>114</v>
      </c>
      <c r="S13" s="50" t="s">
        <v>114</v>
      </c>
    </row>
    <row r="14" spans="1:20" x14ac:dyDescent="0.3">
      <c r="A14" s="10" t="s">
        <v>81</v>
      </c>
      <c r="B14" s="9" t="s">
        <v>66</v>
      </c>
      <c r="C14" s="31">
        <f>(DATE(Stammdaten!B10,11,1))</f>
        <v>45597</v>
      </c>
      <c r="D14" s="49">
        <f t="shared" si="0"/>
        <v>45597</v>
      </c>
      <c r="E14" s="50"/>
      <c r="F14" s="50" t="s">
        <v>114</v>
      </c>
      <c r="G14" s="50"/>
      <c r="H14" s="50"/>
      <c r="I14" s="50"/>
      <c r="J14" s="50"/>
      <c r="K14" s="50"/>
      <c r="L14" s="50"/>
      <c r="M14" s="50"/>
      <c r="N14" s="50" t="s">
        <v>114</v>
      </c>
      <c r="O14" s="50" t="s">
        <v>114</v>
      </c>
      <c r="P14" s="50" t="s">
        <v>114</v>
      </c>
      <c r="Q14" s="50"/>
      <c r="R14" s="50"/>
      <c r="S14" s="50"/>
    </row>
    <row r="15" spans="1:20" x14ac:dyDescent="0.3">
      <c r="A15" s="10" t="s">
        <v>61</v>
      </c>
      <c r="B15" s="9" t="s">
        <v>66</v>
      </c>
      <c r="C15" s="31">
        <f>(DATE(Stammdaten!B10,12,25))</f>
        <v>45651</v>
      </c>
      <c r="D15" s="49">
        <f t="shared" si="0"/>
        <v>45651</v>
      </c>
      <c r="E15" s="50" t="s">
        <v>114</v>
      </c>
      <c r="F15" s="50" t="s">
        <v>114</v>
      </c>
      <c r="G15" s="50" t="s">
        <v>114</v>
      </c>
      <c r="H15" s="50" t="s">
        <v>114</v>
      </c>
      <c r="I15" s="50" t="s">
        <v>114</v>
      </c>
      <c r="J15" s="50" t="s">
        <v>114</v>
      </c>
      <c r="K15" s="50" t="s">
        <v>114</v>
      </c>
      <c r="L15" s="50" t="s">
        <v>114</v>
      </c>
      <c r="M15" s="50" t="s">
        <v>114</v>
      </c>
      <c r="N15" s="50" t="s">
        <v>114</v>
      </c>
      <c r="O15" s="50" t="s">
        <v>114</v>
      </c>
      <c r="P15" s="50" t="s">
        <v>114</v>
      </c>
      <c r="Q15" s="50" t="s">
        <v>114</v>
      </c>
      <c r="R15" s="50" t="s">
        <v>114</v>
      </c>
      <c r="S15" s="50" t="s">
        <v>114</v>
      </c>
    </row>
    <row r="16" spans="1:20" x14ac:dyDescent="0.3">
      <c r="A16" s="10" t="s">
        <v>62</v>
      </c>
      <c r="B16" s="9" t="s">
        <v>66</v>
      </c>
      <c r="C16" s="31">
        <f>(DATE(Stammdaten!B10,12,26))</f>
        <v>45652</v>
      </c>
      <c r="D16" s="49">
        <f t="shared" si="0"/>
        <v>45652</v>
      </c>
      <c r="E16" s="50" t="s">
        <v>114</v>
      </c>
      <c r="F16" s="50" t="s">
        <v>114</v>
      </c>
      <c r="G16" s="50" t="s">
        <v>114</v>
      </c>
      <c r="H16" s="50" t="s">
        <v>114</v>
      </c>
      <c r="I16" s="50" t="s">
        <v>114</v>
      </c>
      <c r="J16" s="50" t="s">
        <v>114</v>
      </c>
      <c r="K16" s="50" t="s">
        <v>114</v>
      </c>
      <c r="L16" s="50" t="s">
        <v>114</v>
      </c>
      <c r="M16" s="50" t="s">
        <v>114</v>
      </c>
      <c r="N16" s="50" t="s">
        <v>114</v>
      </c>
      <c r="O16" s="50" t="s">
        <v>114</v>
      </c>
      <c r="P16" s="50" t="s">
        <v>114</v>
      </c>
      <c r="Q16" s="50" t="s">
        <v>114</v>
      </c>
      <c r="R16" s="50" t="s">
        <v>114</v>
      </c>
      <c r="S16" s="50" t="s">
        <v>114</v>
      </c>
    </row>
    <row r="17" spans="1:19" x14ac:dyDescent="0.3">
      <c r="A17" s="10" t="s">
        <v>82</v>
      </c>
      <c r="B17" s="9" t="s">
        <v>67</v>
      </c>
      <c r="C17" s="31">
        <f>DOLLAR((DAY(MINUTE(Stammdaten!B10/38)/2+55)&amp;".4."&amp;Stammdaten!B10)/7,)*7-6</f>
        <v>45382</v>
      </c>
      <c r="D17" s="49">
        <f t="shared" si="0"/>
        <v>45382</v>
      </c>
      <c r="E17" s="50"/>
      <c r="F17" s="50"/>
      <c r="G17" s="50"/>
      <c r="H17" s="50" t="s">
        <v>114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x14ac:dyDescent="0.3">
      <c r="A18" s="10" t="s">
        <v>63</v>
      </c>
      <c r="B18" s="9" t="s">
        <v>68</v>
      </c>
      <c r="C18" s="31">
        <f>(DOLLAR((DAY(MINUTE(Stammdaten!B10/38)/2+55)&amp;".4."&amp;Stammdaten!B10)/7,)*7-6)-2</f>
        <v>45380</v>
      </c>
      <c r="D18" s="49">
        <f t="shared" si="0"/>
        <v>45380</v>
      </c>
      <c r="E18" s="50" t="s">
        <v>114</v>
      </c>
      <c r="F18" s="50" t="s">
        <v>114</v>
      </c>
      <c r="G18" s="50" t="s">
        <v>114</v>
      </c>
      <c r="H18" s="50" t="s">
        <v>114</v>
      </c>
      <c r="I18" s="50" t="s">
        <v>114</v>
      </c>
      <c r="J18" s="50" t="s">
        <v>114</v>
      </c>
      <c r="K18" s="50" t="s">
        <v>114</v>
      </c>
      <c r="L18" s="50" t="s">
        <v>114</v>
      </c>
      <c r="M18" s="50" t="s">
        <v>114</v>
      </c>
      <c r="N18" s="50" t="s">
        <v>114</v>
      </c>
      <c r="O18" s="50" t="s">
        <v>114</v>
      </c>
      <c r="P18" s="50" t="s">
        <v>114</v>
      </c>
      <c r="Q18" s="50" t="s">
        <v>114</v>
      </c>
      <c r="R18" s="50" t="s">
        <v>114</v>
      </c>
      <c r="S18" s="50" t="s">
        <v>114</v>
      </c>
    </row>
    <row r="19" spans="1:19" x14ac:dyDescent="0.3">
      <c r="A19" s="10" t="s">
        <v>115</v>
      </c>
      <c r="B19" s="9" t="s">
        <v>69</v>
      </c>
      <c r="C19" s="31">
        <f>(DOLLAR((DAY(MINUTE(Stammdaten!B10/38)/2+55)&amp;".4."&amp;Stammdaten!B10)/7,)*7-6)+1</f>
        <v>45383</v>
      </c>
      <c r="D19" s="49">
        <f t="shared" si="0"/>
        <v>45383</v>
      </c>
      <c r="E19" s="50" t="s">
        <v>114</v>
      </c>
      <c r="F19" s="50" t="s">
        <v>114</v>
      </c>
      <c r="G19" s="50" t="s">
        <v>114</v>
      </c>
      <c r="H19" s="50" t="s">
        <v>114</v>
      </c>
      <c r="I19" s="50" t="s">
        <v>114</v>
      </c>
      <c r="J19" s="50" t="s">
        <v>114</v>
      </c>
      <c r="K19" s="50" t="s">
        <v>114</v>
      </c>
      <c r="L19" s="50" t="s">
        <v>114</v>
      </c>
      <c r="M19" s="50" t="s">
        <v>114</v>
      </c>
      <c r="N19" s="50" t="s">
        <v>114</v>
      </c>
      <c r="O19" s="50" t="s">
        <v>114</v>
      </c>
      <c r="P19" s="50" t="s">
        <v>114</v>
      </c>
      <c r="Q19" s="50" t="s">
        <v>114</v>
      </c>
      <c r="R19" s="50" t="s">
        <v>114</v>
      </c>
      <c r="S19" s="50" t="s">
        <v>114</v>
      </c>
    </row>
    <row r="20" spans="1:19" x14ac:dyDescent="0.3">
      <c r="A20" s="10" t="s">
        <v>64</v>
      </c>
      <c r="B20" s="9" t="s">
        <v>70</v>
      </c>
      <c r="C20" s="31">
        <f>(DOLLAR((DAY(MINUTE(Stammdaten!B10/38)/2+55)&amp;".4."&amp;Stammdaten!B10)/7,)*7-6)+39</f>
        <v>45421</v>
      </c>
      <c r="D20" s="49">
        <f t="shared" si="0"/>
        <v>45421</v>
      </c>
      <c r="E20" s="50" t="s">
        <v>114</v>
      </c>
      <c r="F20" s="50" t="s">
        <v>114</v>
      </c>
      <c r="G20" s="50" t="s">
        <v>114</v>
      </c>
      <c r="H20" s="50" t="s">
        <v>114</v>
      </c>
      <c r="I20" s="50" t="s">
        <v>114</v>
      </c>
      <c r="J20" s="50" t="s">
        <v>114</v>
      </c>
      <c r="K20" s="50" t="s">
        <v>114</v>
      </c>
      <c r="L20" s="50" t="s">
        <v>114</v>
      </c>
      <c r="M20" s="50" t="s">
        <v>114</v>
      </c>
      <c r="N20" s="50" t="s">
        <v>114</v>
      </c>
      <c r="O20" s="50" t="s">
        <v>114</v>
      </c>
      <c r="P20" s="50" t="s">
        <v>114</v>
      </c>
      <c r="Q20" s="50" t="s">
        <v>114</v>
      </c>
      <c r="R20" s="50" t="s">
        <v>114</v>
      </c>
      <c r="S20" s="50" t="s">
        <v>114</v>
      </c>
    </row>
    <row r="21" spans="1:19" x14ac:dyDescent="0.3">
      <c r="A21" s="10" t="s">
        <v>83</v>
      </c>
      <c r="B21" s="9" t="s">
        <v>71</v>
      </c>
      <c r="C21" s="31">
        <f>(DOLLAR((DAY(MINUTE(Stammdaten!B10/38)/2+55)&amp;".4."&amp;Stammdaten!B10)/7,)*7-6)+49</f>
        <v>45431</v>
      </c>
      <c r="D21" s="49">
        <f t="shared" si="0"/>
        <v>45431</v>
      </c>
      <c r="E21" s="50"/>
      <c r="F21" s="50"/>
      <c r="G21" s="50"/>
      <c r="H21" s="50" t="s">
        <v>114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x14ac:dyDescent="0.3">
      <c r="A22" s="10" t="s">
        <v>65</v>
      </c>
      <c r="B22" s="9" t="s">
        <v>72</v>
      </c>
      <c r="C22" s="31">
        <f>(DOLLAR((DAY(MINUTE(Stammdaten!B10/38)/2+55)&amp;".4."&amp;Stammdaten!B10)/7,)*7-6)+50</f>
        <v>45432</v>
      </c>
      <c r="D22" s="49">
        <f t="shared" si="0"/>
        <v>45432</v>
      </c>
      <c r="E22" s="50" t="s">
        <v>114</v>
      </c>
      <c r="F22" s="50" t="s">
        <v>114</v>
      </c>
      <c r="G22" s="50" t="s">
        <v>114</v>
      </c>
      <c r="H22" s="50" t="s">
        <v>114</v>
      </c>
      <c r="I22" s="50" t="s">
        <v>114</v>
      </c>
      <c r="J22" s="50" t="s">
        <v>114</v>
      </c>
      <c r="K22" s="50" t="s">
        <v>114</v>
      </c>
      <c r="L22" s="50" t="s">
        <v>114</v>
      </c>
      <c r="M22" s="50" t="s">
        <v>114</v>
      </c>
      <c r="N22" s="50" t="s">
        <v>114</v>
      </c>
      <c r="O22" s="50" t="s">
        <v>114</v>
      </c>
      <c r="P22" s="50" t="s">
        <v>114</v>
      </c>
      <c r="Q22" s="50" t="s">
        <v>114</v>
      </c>
      <c r="R22" s="50" t="s">
        <v>114</v>
      </c>
      <c r="S22" s="50" t="s">
        <v>114</v>
      </c>
    </row>
    <row r="23" spans="1:19" x14ac:dyDescent="0.3">
      <c r="A23" s="10" t="s">
        <v>85</v>
      </c>
      <c r="B23" s="9" t="s">
        <v>73</v>
      </c>
      <c r="C23" s="31">
        <f>(DOLLAR((DAY(MINUTE(Stammdaten!B10/38)/2+55)&amp;".4."&amp;Stammdaten!B10)/7,)*7-6)+60</f>
        <v>45442</v>
      </c>
      <c r="D23" s="49">
        <f t="shared" si="0"/>
        <v>45442</v>
      </c>
      <c r="E23" s="50" t="s">
        <v>114</v>
      </c>
      <c r="F23" s="50" t="s">
        <v>114</v>
      </c>
      <c r="G23" s="50"/>
      <c r="H23" s="50"/>
      <c r="I23" s="50"/>
      <c r="J23" s="50"/>
      <c r="K23" s="50" t="s">
        <v>114</v>
      </c>
      <c r="L23" s="50"/>
      <c r="M23" s="50"/>
      <c r="N23" s="50" t="s">
        <v>114</v>
      </c>
      <c r="O23" s="50" t="s">
        <v>114</v>
      </c>
      <c r="P23" s="50" t="s">
        <v>114</v>
      </c>
      <c r="Q23" s="50"/>
      <c r="R23" s="50"/>
      <c r="S23" s="50"/>
    </row>
    <row r="24" spans="1:19" x14ac:dyDescent="0.3">
      <c r="A24" s="10" t="s">
        <v>86</v>
      </c>
      <c r="B24" s="9" t="s">
        <v>74</v>
      </c>
      <c r="C24" s="31">
        <f>MROUND(DATE(Stammdaten!B10,11,22),7)-3</f>
        <v>45616</v>
      </c>
      <c r="D24" s="49">
        <f t="shared" si="0"/>
        <v>45616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 t="s">
        <v>114</v>
      </c>
      <c r="R24" s="50"/>
      <c r="S24" s="50"/>
    </row>
    <row r="26" spans="1:19" x14ac:dyDescent="0.3">
      <c r="A26" s="80" t="s">
        <v>87</v>
      </c>
      <c r="B26" s="80"/>
      <c r="C26" s="32"/>
      <c r="D26" s="38"/>
      <c r="E26" s="32"/>
      <c r="F26" s="32"/>
      <c r="G26" s="32"/>
      <c r="H26" s="32"/>
      <c r="I26" s="32"/>
    </row>
    <row r="27" spans="1:19" x14ac:dyDescent="0.3">
      <c r="A27" s="34" t="s">
        <v>88</v>
      </c>
      <c r="B27" s="32"/>
      <c r="C27" s="32"/>
      <c r="D27" s="38"/>
      <c r="E27" s="32"/>
      <c r="F27" s="32"/>
      <c r="G27" s="32"/>
      <c r="H27" s="32"/>
      <c r="I27" s="32"/>
    </row>
    <row r="28" spans="1:19" x14ac:dyDescent="0.3">
      <c r="A28" s="35" t="s">
        <v>89</v>
      </c>
      <c r="B28" s="32"/>
      <c r="C28" s="32"/>
      <c r="D28" s="38"/>
      <c r="E28" s="32"/>
      <c r="F28" s="32"/>
      <c r="G28" s="32"/>
      <c r="H28" s="32"/>
      <c r="I28" s="32"/>
    </row>
    <row r="29" spans="1:19" x14ac:dyDescent="0.3">
      <c r="A29" s="80" t="s">
        <v>90</v>
      </c>
      <c r="B29" s="80"/>
      <c r="C29" s="80"/>
      <c r="D29" s="80"/>
      <c r="E29" s="80"/>
      <c r="F29" s="80"/>
      <c r="G29" s="80"/>
      <c r="H29" s="80"/>
      <c r="I29" s="80"/>
    </row>
    <row r="30" spans="1:19" x14ac:dyDescent="0.3">
      <c r="A30" s="80" t="s">
        <v>91</v>
      </c>
      <c r="B30" s="80"/>
      <c r="C30" s="32"/>
      <c r="D30" s="38"/>
      <c r="E30" s="32"/>
      <c r="F30" s="32"/>
      <c r="G30" s="32"/>
      <c r="H30" s="32"/>
      <c r="I30" s="32"/>
    </row>
    <row r="31" spans="1:19" x14ac:dyDescent="0.3">
      <c r="A31" s="80" t="s">
        <v>92</v>
      </c>
      <c r="B31" s="80"/>
      <c r="C31" s="32"/>
      <c r="D31" s="38"/>
      <c r="E31" s="32"/>
      <c r="F31" s="32"/>
      <c r="G31" s="32"/>
      <c r="H31" s="32"/>
      <c r="I31" s="32"/>
    </row>
    <row r="32" spans="1:19" x14ac:dyDescent="0.3">
      <c r="A32" s="36" t="s">
        <v>93</v>
      </c>
      <c r="B32" s="32"/>
      <c r="C32" s="32"/>
      <c r="D32" s="38"/>
      <c r="E32" s="32"/>
      <c r="F32" s="32"/>
      <c r="G32" s="32"/>
      <c r="H32" s="32"/>
      <c r="I32" s="32"/>
    </row>
    <row r="33" spans="1:9" x14ac:dyDescent="0.3">
      <c r="A33" s="80" t="s">
        <v>94</v>
      </c>
      <c r="B33" s="80"/>
      <c r="C33" s="80"/>
      <c r="D33" s="80"/>
      <c r="E33" s="80"/>
      <c r="F33" s="80"/>
      <c r="G33" s="80"/>
      <c r="H33" s="80"/>
      <c r="I33" s="32"/>
    </row>
    <row r="34" spans="1:9" x14ac:dyDescent="0.3">
      <c r="A34" s="81" t="s">
        <v>95</v>
      </c>
      <c r="B34" s="82"/>
      <c r="C34" s="82"/>
      <c r="D34" s="82"/>
      <c r="E34" s="32"/>
      <c r="F34" s="32"/>
      <c r="G34" s="32"/>
      <c r="H34" s="32"/>
      <c r="I34" s="32"/>
    </row>
    <row r="35" spans="1:9" x14ac:dyDescent="0.3">
      <c r="A35" s="33" t="s">
        <v>96</v>
      </c>
      <c r="B35" s="32"/>
      <c r="C35" s="32"/>
      <c r="D35" s="38"/>
      <c r="E35" s="32"/>
      <c r="F35" s="32"/>
      <c r="G35" s="32"/>
      <c r="H35" s="32"/>
      <c r="I35" s="32"/>
    </row>
    <row r="38" spans="1:9" x14ac:dyDescent="0.3">
      <c r="A38" s="7"/>
    </row>
    <row r="39" spans="1:9" x14ac:dyDescent="0.3">
      <c r="A39" s="7"/>
    </row>
    <row r="40" spans="1:9" x14ac:dyDescent="0.3">
      <c r="A40" s="8" t="s">
        <v>17</v>
      </c>
    </row>
  </sheetData>
  <sheetProtection sheet="1" objects="1" scenarios="1"/>
  <mergeCells count="6">
    <mergeCell ref="A34:D34"/>
    <mergeCell ref="A26:B26"/>
    <mergeCell ref="A29:I29"/>
    <mergeCell ref="A30:B30"/>
    <mergeCell ref="A31:B31"/>
    <mergeCell ref="A33:H33"/>
  </mergeCells>
  <hyperlinks>
    <hyperlink ref="A40" r:id="rId1" xr:uid="{E58C8DC2-C94C-4481-B0DE-C8542FF2A2DE}"/>
  </hyperlinks>
  <pageMargins left="0.7" right="0.7" top="0.78740157499999996" bottom="0.78740157499999996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>
      <selection activeCell="D22" sqref="D22"/>
    </sheetView>
  </sheetViews>
  <sheetFormatPr baseColWidth="10" defaultRowHeight="14.4" x14ac:dyDescent="0.3"/>
  <cols>
    <col min="2" max="2" width="14.33203125" bestFit="1" customWidth="1"/>
  </cols>
  <sheetData>
    <row r="1" spans="1:3" x14ac:dyDescent="0.3">
      <c r="A1" s="2" t="s">
        <v>47</v>
      </c>
    </row>
    <row r="3" spans="1:3" x14ac:dyDescent="0.3">
      <c r="A3" s="2" t="s">
        <v>48</v>
      </c>
      <c r="B3" s="2" t="s">
        <v>49</v>
      </c>
      <c r="C3" s="2" t="s">
        <v>50</v>
      </c>
    </row>
    <row r="4" spans="1:3" x14ac:dyDescent="0.3">
      <c r="A4" s="19">
        <v>7</v>
      </c>
      <c r="B4" s="19">
        <v>35</v>
      </c>
      <c r="C4">
        <v>7.58</v>
      </c>
    </row>
    <row r="7" spans="1:3" x14ac:dyDescent="0.3">
      <c r="A7" s="12" t="s">
        <v>51</v>
      </c>
      <c r="B7" s="13" t="s">
        <v>52</v>
      </c>
    </row>
    <row r="8" spans="1:3" x14ac:dyDescent="0.3">
      <c r="A8" s="14">
        <v>5</v>
      </c>
      <c r="B8" s="15">
        <v>0.08</v>
      </c>
    </row>
    <row r="9" spans="1:3" x14ac:dyDescent="0.3">
      <c r="A9" s="16">
        <v>10</v>
      </c>
      <c r="B9" s="17">
        <v>0.17</v>
      </c>
    </row>
    <row r="10" spans="1:3" x14ac:dyDescent="0.3">
      <c r="A10" s="16">
        <v>15</v>
      </c>
      <c r="B10" s="17">
        <v>0.25</v>
      </c>
    </row>
    <row r="11" spans="1:3" x14ac:dyDescent="0.3">
      <c r="A11" s="16">
        <v>20</v>
      </c>
      <c r="B11" s="17">
        <v>0.33</v>
      </c>
    </row>
    <row r="12" spans="1:3" x14ac:dyDescent="0.3">
      <c r="A12" s="16">
        <v>25</v>
      </c>
      <c r="B12" s="17">
        <v>0.42</v>
      </c>
    </row>
    <row r="13" spans="1:3" x14ac:dyDescent="0.3">
      <c r="A13" s="16">
        <v>30</v>
      </c>
      <c r="B13" s="20">
        <v>0.5</v>
      </c>
    </row>
    <row r="14" spans="1:3" x14ac:dyDescent="0.3">
      <c r="A14" s="16">
        <v>35</v>
      </c>
      <c r="B14" s="17">
        <v>0.57999999999999996</v>
      </c>
    </row>
    <row r="15" spans="1:3" x14ac:dyDescent="0.3">
      <c r="A15" s="16">
        <v>40</v>
      </c>
      <c r="B15" s="17">
        <v>0.67</v>
      </c>
    </row>
    <row r="16" spans="1:3" x14ac:dyDescent="0.3">
      <c r="A16" s="16">
        <v>45</v>
      </c>
      <c r="B16" s="17">
        <v>0.75</v>
      </c>
    </row>
    <row r="17" spans="1:2" x14ac:dyDescent="0.3">
      <c r="A17" s="16">
        <v>50</v>
      </c>
      <c r="B17" s="17">
        <v>0.83</v>
      </c>
    </row>
    <row r="18" spans="1:2" x14ac:dyDescent="0.3">
      <c r="A18" s="16">
        <v>55</v>
      </c>
      <c r="B18" s="17">
        <v>0.92</v>
      </c>
    </row>
    <row r="19" spans="1:2" x14ac:dyDescent="0.3">
      <c r="A19" s="18">
        <v>60</v>
      </c>
      <c r="B19" s="21">
        <v>1</v>
      </c>
    </row>
    <row r="24" spans="1:2" x14ac:dyDescent="0.3">
      <c r="A24" s="54" t="s">
        <v>17</v>
      </c>
    </row>
  </sheetData>
  <sheetProtection sheet="1" objects="1" scenarios="1"/>
  <hyperlinks>
    <hyperlink ref="A24" r:id="rId1" xr:uid="{BBD851DB-D5FA-41FE-9736-B6441194124B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C8" sqref="C8"/>
    </sheetView>
  </sheetViews>
  <sheetFormatPr baseColWidth="10" defaultRowHeight="14.4" x14ac:dyDescent="0.3"/>
  <cols>
    <col min="3" max="3" width="18" style="59" customWidth="1"/>
  </cols>
  <sheetData>
    <row r="1" spans="1:5" x14ac:dyDescent="0.3">
      <c r="A1" s="10" t="s">
        <v>34</v>
      </c>
      <c r="C1" s="56" t="s">
        <v>35</v>
      </c>
      <c r="E1" s="10" t="s">
        <v>41</v>
      </c>
    </row>
    <row r="2" spans="1:5" x14ac:dyDescent="0.3">
      <c r="A2" s="9">
        <v>1</v>
      </c>
      <c r="C2" s="57"/>
      <c r="E2" s="9"/>
    </row>
    <row r="3" spans="1:5" x14ac:dyDescent="0.3">
      <c r="A3" s="9">
        <v>2</v>
      </c>
      <c r="C3" s="57" t="s">
        <v>36</v>
      </c>
      <c r="E3" s="9" t="s">
        <v>42</v>
      </c>
    </row>
    <row r="4" spans="1:5" x14ac:dyDescent="0.3">
      <c r="A4" s="9">
        <v>3</v>
      </c>
      <c r="C4" s="57" t="s">
        <v>37</v>
      </c>
      <c r="E4" s="9" t="s">
        <v>43</v>
      </c>
    </row>
    <row r="5" spans="1:5" x14ac:dyDescent="0.3">
      <c r="A5" s="9">
        <v>4</v>
      </c>
      <c r="C5" s="57" t="s">
        <v>38</v>
      </c>
    </row>
    <row r="6" spans="1:5" x14ac:dyDescent="0.3">
      <c r="A6" s="9">
        <v>5</v>
      </c>
      <c r="C6" s="57" t="s">
        <v>39</v>
      </c>
    </row>
    <row r="7" spans="1:5" x14ac:dyDescent="0.3">
      <c r="A7" s="9">
        <v>6</v>
      </c>
      <c r="C7" s="58" t="s">
        <v>40</v>
      </c>
    </row>
    <row r="8" spans="1:5" x14ac:dyDescent="0.3">
      <c r="A8" s="9">
        <v>7</v>
      </c>
    </row>
    <row r="9" spans="1:5" x14ac:dyDescent="0.3">
      <c r="A9" s="9">
        <v>8</v>
      </c>
    </row>
    <row r="10" spans="1:5" x14ac:dyDescent="0.3">
      <c r="A10" s="9">
        <v>9</v>
      </c>
    </row>
    <row r="11" spans="1:5" x14ac:dyDescent="0.3">
      <c r="A11" s="9">
        <v>10</v>
      </c>
    </row>
    <row r="12" spans="1:5" x14ac:dyDescent="0.3">
      <c r="A12" s="9">
        <v>11</v>
      </c>
    </row>
    <row r="13" spans="1:5" x14ac:dyDescent="0.3">
      <c r="A13" s="9">
        <v>12</v>
      </c>
    </row>
    <row r="18" spans="1:1" x14ac:dyDescent="0.3">
      <c r="A18" s="54" t="s">
        <v>17</v>
      </c>
    </row>
  </sheetData>
  <sheetProtection sheet="1" objects="1" scenarios="1"/>
  <hyperlinks>
    <hyperlink ref="A18" r:id="rId1" xr:uid="{01987168-4F81-46AB-843C-42A3D9A2E57C}"/>
  </hyperlinks>
  <pageMargins left="0.7" right="0.7" top="0.78740157499999996" bottom="0.78740157499999996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Stammdaten</vt:lpstr>
      <vt:lpstr>Dezember</vt:lpstr>
      <vt:lpstr>Arbeitszeitkonto</vt:lpstr>
      <vt:lpstr>Feiertage</vt:lpstr>
      <vt:lpstr>Industrieminute</vt:lpstr>
      <vt:lpstr>Hilfstabelle</vt:lpstr>
      <vt:lpstr>Abwesenheitstage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Lennard Buskotte | AZS System AG</dc:creator>
  <cp:lastModifiedBy>Lennard Buskotte | AZS System AG</cp:lastModifiedBy>
  <cp:lastPrinted>2024-03-22T10:53:06Z</cp:lastPrinted>
  <dcterms:created xsi:type="dcterms:W3CDTF">2024-03-15T11:25:04Z</dcterms:created>
  <dcterms:modified xsi:type="dcterms:W3CDTF">2024-03-22T13:58:32Z</dcterms:modified>
</cp:coreProperties>
</file>