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ssystemag187-my.sharepoint.com/personal/l_buskotte_azs_de/Documents/Desktop/Zeiterfassungs Excel/"/>
    </mc:Choice>
  </mc:AlternateContent>
  <xr:revisionPtr revIDLastSave="0" documentId="8_{DE5D7EE4-22AE-49FF-A047-A2A0E396A8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mmdaten" sheetId="1" r:id="rId1"/>
    <sheet name="November" sheetId="39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9" l="1"/>
  <c r="D37" i="39" a="1"/>
  <c r="D37" i="39" s="1"/>
  <c r="K36" i="39"/>
  <c r="D36" i="39" a="1"/>
  <c r="D36" i="39" s="1"/>
  <c r="K35" i="39"/>
  <c r="D35" i="39" a="1"/>
  <c r="D35" i="39" s="1"/>
  <c r="K34" i="39"/>
  <c r="D34" i="39" a="1"/>
  <c r="D34" i="39" s="1"/>
  <c r="K33" i="39"/>
  <c r="D33" i="39" a="1"/>
  <c r="D33" i="39" s="1"/>
  <c r="K32" i="39"/>
  <c r="D32" i="39" a="1"/>
  <c r="D32" i="39" s="1"/>
  <c r="K31" i="39"/>
  <c r="D31" i="39" a="1"/>
  <c r="D31" i="39" s="1"/>
  <c r="K30" i="39"/>
  <c r="D30" i="39" a="1"/>
  <c r="D30" i="39" s="1"/>
  <c r="K29" i="39"/>
  <c r="D29" i="39" a="1"/>
  <c r="D29" i="39" s="1"/>
  <c r="K28" i="39"/>
  <c r="D28" i="39" a="1"/>
  <c r="D28" i="39" s="1"/>
  <c r="K27" i="39"/>
  <c r="D27" i="39" a="1"/>
  <c r="D27" i="39" s="1"/>
  <c r="K26" i="39"/>
  <c r="D26" i="39" a="1"/>
  <c r="D26" i="39" s="1"/>
  <c r="K25" i="39"/>
  <c r="D25" i="39" a="1"/>
  <c r="D25" i="39" s="1"/>
  <c r="K24" i="39"/>
  <c r="D24" i="39" a="1"/>
  <c r="D24" i="39" s="1"/>
  <c r="K23" i="39"/>
  <c r="D23" i="39" a="1"/>
  <c r="D23" i="39" s="1"/>
  <c r="K22" i="39"/>
  <c r="D22" i="39" a="1"/>
  <c r="D22" i="39" s="1"/>
  <c r="K21" i="39"/>
  <c r="D21" i="39" a="1"/>
  <c r="D21" i="39" s="1"/>
  <c r="K20" i="39"/>
  <c r="D20" i="39" a="1"/>
  <c r="D20" i="39" s="1"/>
  <c r="K19" i="39"/>
  <c r="D19" i="39" a="1"/>
  <c r="D19" i="39" s="1"/>
  <c r="K18" i="39"/>
  <c r="D18" i="39" a="1"/>
  <c r="D18" i="39" s="1"/>
  <c r="K17" i="39"/>
  <c r="D17" i="39" a="1"/>
  <c r="D17" i="39" s="1"/>
  <c r="K16" i="39"/>
  <c r="D16" i="39" a="1"/>
  <c r="D16" i="39" s="1"/>
  <c r="K15" i="39"/>
  <c r="D15" i="39" a="1"/>
  <c r="D15" i="39" s="1"/>
  <c r="K14" i="39"/>
  <c r="D14" i="39" a="1"/>
  <c r="D14" i="39" s="1"/>
  <c r="K13" i="39"/>
  <c r="D13" i="39" a="1"/>
  <c r="D13" i="39" s="1"/>
  <c r="K12" i="39"/>
  <c r="D12" i="39" a="1"/>
  <c r="D12" i="39" s="1"/>
  <c r="K11" i="39"/>
  <c r="D11" i="39" a="1"/>
  <c r="D11" i="39" s="1"/>
  <c r="K10" i="39"/>
  <c r="D10" i="39" a="1"/>
  <c r="D10" i="39" s="1"/>
  <c r="K9" i="39"/>
  <c r="D9" i="39" a="1"/>
  <c r="D9" i="39" s="1"/>
  <c r="K8" i="39"/>
  <c r="D8" i="39" a="1"/>
  <c r="D8" i="39" s="1"/>
  <c r="K7" i="39"/>
  <c r="D7" i="39" a="1"/>
  <c r="D7" i="39" s="1"/>
  <c r="C4" i="39"/>
  <c r="L3" i="39"/>
  <c r="A7" i="39" s="1" a="1"/>
  <c r="C3" i="39"/>
  <c r="C2" i="39"/>
  <c r="C1" i="39"/>
  <c r="K38" i="39" l="1"/>
  <c r="A7" i="39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2" i="39" l="1" a="1"/>
  <c r="J12" i="39" s="1"/>
  <c r="L12" i="39" s="1"/>
  <c r="J19" i="39" a="1"/>
  <c r="J19" i="39" s="1"/>
  <c r="L19" i="39" s="1"/>
  <c r="J34" i="39" a="1"/>
  <c r="J34" i="39" s="1"/>
  <c r="L34" i="39" s="1"/>
  <c r="J10" i="39" a="1"/>
  <c r="J10" i="39" s="1"/>
  <c r="L10" i="39" s="1"/>
  <c r="J17" i="39" a="1"/>
  <c r="J17" i="39" s="1"/>
  <c r="L17" i="39" s="1"/>
  <c r="J8" i="39" a="1"/>
  <c r="J8" i="39" s="1"/>
  <c r="L8" i="39" s="1"/>
  <c r="J30" i="39" a="1"/>
  <c r="J30" i="39" s="1"/>
  <c r="L30" i="39" s="1"/>
  <c r="J37" i="39" a="1"/>
  <c r="J37" i="39" s="1"/>
  <c r="L37" i="39" s="1"/>
  <c r="J13" i="39" a="1"/>
  <c r="J13" i="39" s="1"/>
  <c r="L13" i="39" s="1"/>
  <c r="J28" i="39" a="1"/>
  <c r="J28" i="39" s="1"/>
  <c r="L28" i="39" s="1"/>
  <c r="J35" i="39" a="1"/>
  <c r="J35" i="39" s="1"/>
  <c r="L35" i="39" s="1"/>
  <c r="J11" i="39" a="1"/>
  <c r="J11" i="39" s="1"/>
  <c r="L11" i="39" s="1"/>
  <c r="J36" i="39" a="1"/>
  <c r="J36" i="39" s="1"/>
  <c r="L36" i="39" s="1"/>
  <c r="J26" i="39" a="1"/>
  <c r="J26" i="39" s="1"/>
  <c r="L26" i="39" s="1"/>
  <c r="J33" i="39" a="1"/>
  <c r="J33" i="39" s="1"/>
  <c r="L33" i="39" s="1"/>
  <c r="J9" i="39" a="1"/>
  <c r="J9" i="39" s="1"/>
  <c r="L9" i="39" s="1"/>
  <c r="J24" i="39" a="1"/>
  <c r="J24" i="39" s="1"/>
  <c r="L24" i="39" s="1"/>
  <c r="J31" i="39" a="1"/>
  <c r="J31" i="39" s="1"/>
  <c r="L31" i="39" s="1"/>
  <c r="J7" i="39" a="1"/>
  <c r="J7" i="39" s="1"/>
  <c r="L7" i="39" s="1"/>
  <c r="J22" i="39" a="1"/>
  <c r="J22" i="39" s="1"/>
  <c r="L22" i="39" s="1"/>
  <c r="J29" i="39" a="1"/>
  <c r="J29" i="39" s="1"/>
  <c r="L29" i="39" s="1"/>
  <c r="J15" i="39" a="1"/>
  <c r="J15" i="39" s="1"/>
  <c r="L15" i="39" s="1"/>
  <c r="J20" i="39" a="1"/>
  <c r="J20" i="39" s="1"/>
  <c r="L20" i="39" s="1"/>
  <c r="J27" i="39" a="1"/>
  <c r="J27" i="39" s="1"/>
  <c r="L27" i="39" s="1"/>
  <c r="J18" i="39" a="1"/>
  <c r="J18" i="39" s="1"/>
  <c r="L18" i="39" s="1"/>
  <c r="J25" i="39" a="1"/>
  <c r="J25" i="39" s="1"/>
  <c r="L25" i="39" s="1"/>
  <c r="J16" i="39" a="1"/>
  <c r="J16" i="39" s="1"/>
  <c r="L16" i="39" s="1"/>
  <c r="J23" i="39" a="1"/>
  <c r="J23" i="39" s="1"/>
  <c r="L23" i="39" s="1"/>
  <c r="J32" i="39" a="1"/>
  <c r="J32" i="39" s="1"/>
  <c r="L32" i="39" s="1"/>
  <c r="J14" i="39" a="1"/>
  <c r="J14" i="39" s="1"/>
  <c r="L14" i="39" s="1"/>
  <c r="J21" i="39" a="1"/>
  <c r="J21" i="39" s="1"/>
  <c r="L21" i="39" s="1"/>
  <c r="D19" i="17" a="1"/>
  <c r="D17" i="17" a="1"/>
  <c r="D14" i="17" a="1"/>
  <c r="D16" i="17" a="1"/>
  <c r="D12" i="17" a="1"/>
  <c r="D20" i="17" a="1"/>
  <c r="D21" i="17" a="1"/>
  <c r="D13" i="17" a="1"/>
  <c r="D11" i="17" a="1"/>
  <c r="D18" i="17" a="1"/>
  <c r="D15" i="17" a="1"/>
  <c r="D10" i="17" a="1"/>
  <c r="L38" i="39" l="1"/>
  <c r="J38" i="39"/>
  <c r="D15" i="17"/>
  <c r="D21" i="17"/>
  <c r="D20" i="17"/>
  <c r="D19" i="17"/>
  <c r="D18" i="17"/>
  <c r="D17" i="17"/>
  <c r="D16" i="17"/>
  <c r="D14" i="17"/>
  <c r="D13" i="17"/>
  <c r="D12" i="17"/>
  <c r="D11" i="17"/>
  <c r="D10" i="17"/>
  <c r="C10" i="17" a="1"/>
  <c r="C21" i="17" a="1"/>
  <c r="C16" i="17" a="1"/>
  <c r="C19" i="17" a="1"/>
  <c r="C14" i="17" a="1"/>
  <c r="C11" i="17" a="1"/>
  <c r="C18" i="17" a="1"/>
  <c r="C15" i="17" a="1"/>
  <c r="C20" i="17" a="1"/>
  <c r="C12" i="17" a="1"/>
  <c r="C13" i="17" a="1"/>
  <c r="C17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875DCBA-C5F4-4377-B62E-A9B2F1E647E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4E1354C-F9C7-4261-A351-305A5BAA0BD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744348AA-4FB6-4771-839B-29DE35024C81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99C8802D-84C1-4C35-8BBC-9864032C9B6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<sst xmlns="http://schemas.openxmlformats.org/spreadsheetml/2006/main" count="336" uniqueCount="137">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</sst>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AEF1F-A7E6-40EC-9FE3-9CDD21C2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G21" sqref="G21"/>
    </sheetView>
  </sheetViews>
  <sheetFormatPr baseColWidth="10" defaultRowHeight="14.4" x14ac:dyDescent="0.3"/>
  <cols>
    <col min="1" max="1" width="37.21875" bestFit="1" customWidth="1"/>
    <col min="2" max="2" width="14.109375" bestFit="1" customWidth="1"/>
    <col min="6" max="6" width="18.21875" customWidth="1"/>
  </cols>
  <sheetData>
    <row r="1" spans="1:6" ht="15.6" x14ac:dyDescent="0.3">
      <c r="A1" s="1" t="s">
        <v>0</v>
      </c>
    </row>
    <row r="2" spans="1:6" ht="15" thickBot="1" x14ac:dyDescent="0.35"/>
    <row r="3" spans="1:6" ht="15" thickBot="1" x14ac:dyDescent="0.35">
      <c r="A3" s="2" t="s">
        <v>1</v>
      </c>
      <c r="B3" s="68" t="s">
        <v>135</v>
      </c>
      <c r="C3" s="69"/>
      <c r="D3" s="70"/>
    </row>
    <row r="4" spans="1:6" ht="15" thickBot="1" x14ac:dyDescent="0.35"/>
    <row r="5" spans="1:6" ht="15" thickBot="1" x14ac:dyDescent="0.35">
      <c r="A5" s="2" t="s">
        <v>2</v>
      </c>
      <c r="B5" s="71" t="s">
        <v>44</v>
      </c>
      <c r="C5" s="72"/>
      <c r="D5" s="73"/>
    </row>
    <row r="6" spans="1:6" ht="15" thickBot="1" x14ac:dyDescent="0.35">
      <c r="A6" t="s">
        <v>3</v>
      </c>
      <c r="B6" s="71" t="s">
        <v>45</v>
      </c>
      <c r="C6" s="72"/>
      <c r="D6" s="73"/>
    </row>
    <row r="7" spans="1:6" ht="15" thickBot="1" x14ac:dyDescent="0.35">
      <c r="A7" t="s">
        <v>4</v>
      </c>
      <c r="B7" s="71">
        <v>107</v>
      </c>
      <c r="C7" s="72"/>
      <c r="D7" s="73"/>
    </row>
    <row r="8" spans="1:6" ht="15" thickBot="1" x14ac:dyDescent="0.35">
      <c r="A8" t="s">
        <v>5</v>
      </c>
      <c r="B8" s="71" t="s">
        <v>46</v>
      </c>
      <c r="C8" s="72"/>
      <c r="D8" s="73"/>
    </row>
    <row r="9" spans="1:6" ht="15" thickBot="1" x14ac:dyDescent="0.35"/>
    <row r="10" spans="1:6" ht="15" thickBot="1" x14ac:dyDescent="0.35">
      <c r="A10" s="2" t="s">
        <v>6</v>
      </c>
      <c r="B10" s="45">
        <v>2024</v>
      </c>
    </row>
    <row r="12" spans="1:6" ht="15" thickBot="1" x14ac:dyDescent="0.35">
      <c r="A12" t="s">
        <v>16</v>
      </c>
      <c r="B12" s="11"/>
      <c r="C12" t="s">
        <v>15</v>
      </c>
      <c r="D12" s="11"/>
      <c r="E12" s="11"/>
      <c r="F12" s="11"/>
    </row>
    <row r="13" spans="1:6" ht="15" thickBot="1" x14ac:dyDescent="0.35">
      <c r="A13" s="3" t="s">
        <v>7</v>
      </c>
      <c r="B13" s="45" t="s">
        <v>43</v>
      </c>
      <c r="C13" s="46"/>
      <c r="D13" s="47"/>
    </row>
    <row r="14" spans="1:6" ht="15" thickBot="1" x14ac:dyDescent="0.35">
      <c r="A14" s="3" t="s">
        <v>8</v>
      </c>
      <c r="B14" s="45" t="s">
        <v>42</v>
      </c>
      <c r="C14" s="46"/>
      <c r="D14" s="47"/>
    </row>
    <row r="15" spans="1:6" ht="15" thickBot="1" x14ac:dyDescent="0.35">
      <c r="A15" s="3" t="s">
        <v>9</v>
      </c>
      <c r="B15" s="45" t="s">
        <v>43</v>
      </c>
      <c r="C15" s="46"/>
      <c r="D15" s="47"/>
    </row>
    <row r="17" spans="1:3" ht="15" thickBot="1" x14ac:dyDescent="0.35">
      <c r="A17" s="2" t="s">
        <v>10</v>
      </c>
    </row>
    <row r="18" spans="1:3" ht="15" thickBot="1" x14ac:dyDescent="0.35">
      <c r="A18" t="s">
        <v>11</v>
      </c>
      <c r="B18" s="48">
        <v>5</v>
      </c>
    </row>
    <row r="20" spans="1:3" x14ac:dyDescent="0.3">
      <c r="A20" s="2" t="s">
        <v>12</v>
      </c>
    </row>
    <row r="21" spans="1:3" ht="15" thickBot="1" x14ac:dyDescent="0.35">
      <c r="A21" s="6" t="s">
        <v>13</v>
      </c>
      <c r="B21" s="7" t="s">
        <v>14</v>
      </c>
    </row>
    <row r="22" spans="1:3" ht="15" thickBot="1" x14ac:dyDescent="0.35">
      <c r="A22" s="22">
        <v>45362</v>
      </c>
      <c r="B22" s="48">
        <v>8</v>
      </c>
    </row>
    <row r="23" spans="1:3" ht="15" thickBot="1" x14ac:dyDescent="0.35">
      <c r="A23" s="22">
        <v>45363</v>
      </c>
      <c r="B23" s="48">
        <v>8</v>
      </c>
    </row>
    <row r="24" spans="1:3" ht="15" thickBot="1" x14ac:dyDescent="0.35">
      <c r="A24" s="22">
        <v>45364</v>
      </c>
      <c r="B24" s="48">
        <v>8</v>
      </c>
    </row>
    <row r="25" spans="1:3" ht="15" thickBot="1" x14ac:dyDescent="0.35">
      <c r="A25" s="22">
        <v>45365</v>
      </c>
      <c r="B25" s="48">
        <v>8</v>
      </c>
    </row>
    <row r="26" spans="1:3" ht="15" thickBot="1" x14ac:dyDescent="0.35">
      <c r="A26" s="22">
        <v>45366</v>
      </c>
      <c r="B26" s="48">
        <v>5.5</v>
      </c>
    </row>
    <row r="27" spans="1:3" ht="15" thickBot="1" x14ac:dyDescent="0.35">
      <c r="A27" s="22">
        <v>45367</v>
      </c>
      <c r="B27" s="48"/>
    </row>
    <row r="28" spans="1:3" ht="15" thickBot="1" x14ac:dyDescent="0.35">
      <c r="A28" s="22">
        <v>45368</v>
      </c>
      <c r="B28" s="48"/>
    </row>
    <row r="29" spans="1:3" x14ac:dyDescent="0.3">
      <c r="B29" s="23">
        <f>SUM(B22:B28)</f>
        <v>37.5</v>
      </c>
    </row>
    <row r="32" spans="1:3" x14ac:dyDescent="0.3">
      <c r="A32" s="8"/>
      <c r="B32" s="66" t="s">
        <v>135</v>
      </c>
      <c r="C32" s="66"/>
    </row>
    <row r="33" spans="1:3" x14ac:dyDescent="0.3">
      <c r="B33" s="67" t="s">
        <v>136</v>
      </c>
      <c r="C33" s="67"/>
    </row>
    <row r="34" spans="1:3" x14ac:dyDescent="0.3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40C6-4A81-4F8F-8BD0-8A018CE12840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11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6">_xlfn.SEQUENCE(EOMONTH(DATE(L3,L2,1),0)-DATE(L3,L2,1)+1,,DATE(L3,L2,1))</f>
        <v>45597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45598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45599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45600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45601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45602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45603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45604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45605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45606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45607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45608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45609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45610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45611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45612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45613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45614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45615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45616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45617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45618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45619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45620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45621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45622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45623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45624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45625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45626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5DFA6D2-2AE5-4A9A-A6E2-337EF86E0927}">
      <formula1>Abwesenheitstage</formula1>
    </dataValidation>
  </dataValidations>
  <hyperlinks>
    <hyperlink ref="L44" r:id="rId1" xr:uid="{45C56187-9057-42CE-8C5E-79965D970F5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18D24B-4AB0-45A8-9FA4-F2EC4CCF485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26DD4-C546-46A9-A91D-12E7127CDAD4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4.4" x14ac:dyDescent="0.3"/>
  <sheetData>
    <row r="1" spans="1:7" x14ac:dyDescent="0.3">
      <c r="A1" s="2" t="s">
        <v>116</v>
      </c>
    </row>
    <row r="3" spans="1:7" x14ac:dyDescent="0.3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3">
      <c r="A4" t="s">
        <v>5</v>
      </c>
      <c r="C4" s="80" t="str">
        <f>Stammdaten!$B$8</f>
        <v>Vertrieb</v>
      </c>
      <c r="D4" s="80"/>
      <c r="E4" s="80"/>
    </row>
    <row r="5" spans="1:7" x14ac:dyDescent="0.3">
      <c r="A5" t="s">
        <v>4</v>
      </c>
      <c r="C5" s="80">
        <f>Stammdaten!$B$7</f>
        <v>107</v>
      </c>
      <c r="D5" s="80"/>
      <c r="E5" s="80"/>
    </row>
    <row r="6" spans="1:7" x14ac:dyDescent="0.3">
      <c r="G6" s="54"/>
    </row>
    <row r="7" spans="1:7" x14ac:dyDescent="0.3">
      <c r="A7" s="2" t="s">
        <v>6</v>
      </c>
      <c r="D7" s="9">
        <f>Stammdaten!$B$10</f>
        <v>2024</v>
      </c>
    </row>
    <row r="9" spans="1:7" x14ac:dyDescent="0.3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3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3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3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3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3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3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3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3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3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3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3">
      <c r="A20" s="9" t="s">
        <v>128</v>
      </c>
      <c r="B20" s="53"/>
      <c r="C20" s="9" cm="1">
        <f t="array" aca="1" ref="C20" ca="1">IFERROR(IF(B20&lt;&gt;"",B20,INDIRECT($A20&amp;"!J38")),"")</f>
        <v>0</v>
      </c>
      <c r="D20" s="9" cm="1">
        <f t="array" aca="1" ref="D20" ca="1">IFERROR(INDIRECT($A20&amp;"!K38"),"")</f>
        <v>0</v>
      </c>
      <c r="E20" s="9">
        <f t="shared" ca="1" si="0"/>
        <v>0</v>
      </c>
    </row>
    <row r="21" spans="1:5" x14ac:dyDescent="0.3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3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3">
      <c r="A24" t="s">
        <v>131</v>
      </c>
    </row>
    <row r="25" spans="1:5" x14ac:dyDescent="0.3">
      <c r="A25" t="s">
        <v>132</v>
      </c>
      <c r="E25" t="e">
        <f ca="1">$E$22</f>
        <v>#VALUE!</v>
      </c>
    </row>
    <row r="26" spans="1:5" ht="15" thickBot="1" x14ac:dyDescent="0.35">
      <c r="A26" t="s">
        <v>133</v>
      </c>
      <c r="E26" s="51">
        <f>Stammdaten!$B$18</f>
        <v>5</v>
      </c>
    </row>
    <row r="27" spans="1:5" x14ac:dyDescent="0.3">
      <c r="A27" t="s">
        <v>134</v>
      </c>
      <c r="E27" s="41" t="e">
        <f ca="1">SUM(E25,E26)</f>
        <v>#VALUE!</v>
      </c>
    </row>
    <row r="32" spans="1:5" x14ac:dyDescent="0.3">
      <c r="A32" s="52"/>
      <c r="B32" s="52"/>
      <c r="C32" s="52"/>
      <c r="D32" s="52"/>
    </row>
    <row r="33" spans="1:6" x14ac:dyDescent="0.3">
      <c r="A33" s="2" t="s">
        <v>53</v>
      </c>
    </row>
    <row r="36" spans="1:6" x14ac:dyDescent="0.3">
      <c r="F36" s="54" t="s">
        <v>17</v>
      </c>
    </row>
    <row r="37" spans="1:6" x14ac:dyDescent="0.3">
      <c r="A37" s="52"/>
      <c r="B37" s="52"/>
      <c r="C37" s="52"/>
      <c r="D37" s="52"/>
    </row>
    <row r="38" spans="1:6" x14ac:dyDescent="0.3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4.4" x14ac:dyDescent="0.3"/>
  <cols>
    <col min="1" max="1" width="27.6640625" bestFit="1" customWidth="1"/>
    <col min="2" max="2" width="18.5546875" bestFit="1" customWidth="1"/>
    <col min="4" max="4" width="11.5546875" style="37"/>
    <col min="5" max="5" width="12.88671875" customWidth="1"/>
    <col min="10" max="10" width="8.6640625" bestFit="1" customWidth="1"/>
    <col min="11" max="11" width="7.109375" bestFit="1" customWidth="1"/>
    <col min="12" max="12" width="13.109375" customWidth="1"/>
    <col min="13" max="13" width="13.44140625" bestFit="1" customWidth="1"/>
    <col min="15" max="15" width="10" bestFit="1" customWidth="1"/>
    <col min="18" max="18" width="8.6640625" bestFit="1" customWidth="1"/>
  </cols>
  <sheetData>
    <row r="1" spans="1:20" x14ac:dyDescent="0.3">
      <c r="C1" s="2" t="s">
        <v>84</v>
      </c>
    </row>
    <row r="2" spans="1:20" x14ac:dyDescent="0.3">
      <c r="A2" s="7" t="s">
        <v>21</v>
      </c>
    </row>
    <row r="3" spans="1:20" x14ac:dyDescent="0.3">
      <c r="A3" s="7">
        <f>Stammdaten!B10</f>
        <v>2024</v>
      </c>
    </row>
    <row r="4" spans="1:20" ht="28.8" x14ac:dyDescent="0.3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3">
      <c r="A5" s="10" t="s">
        <v>58</v>
      </c>
      <c r="B5" s="9" t="s">
        <v>66</v>
      </c>
      <c r="C5" s="31">
        <f>(DATE(Stammdaten!B10,1,1))</f>
        <v>45292</v>
      </c>
      <c r="D5" s="49">
        <f>C5</f>
        <v>45292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3">
      <c r="A6" s="10" t="s">
        <v>75</v>
      </c>
      <c r="B6" s="9" t="s">
        <v>66</v>
      </c>
      <c r="C6" s="31">
        <f>(DATE(Stammdaten!B10,1,6))</f>
        <v>45297</v>
      </c>
      <c r="D6" s="49">
        <f>C6</f>
        <v>45297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3">
      <c r="A7" s="10" t="s">
        <v>76</v>
      </c>
      <c r="B7" s="9" t="s">
        <v>66</v>
      </c>
      <c r="C7" s="31">
        <f>(DATE(Stammdaten!B10,3,8))</f>
        <v>45359</v>
      </c>
      <c r="D7" s="49">
        <f t="shared" ref="D7:D24" si="0">C7</f>
        <v>45359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3">
      <c r="A8" s="10" t="s">
        <v>59</v>
      </c>
      <c r="B8" s="9" t="s">
        <v>66</v>
      </c>
      <c r="C8" s="31">
        <f>(DATE(Stammdaten!B10,5,1))</f>
        <v>45413</v>
      </c>
      <c r="D8" s="49">
        <f t="shared" si="0"/>
        <v>45413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3">
      <c r="A9" s="10" t="s">
        <v>77</v>
      </c>
      <c r="B9" s="9" t="s">
        <v>66</v>
      </c>
      <c r="C9" s="31">
        <f>(DATE(Stammdaten!B10,8,8))</f>
        <v>45512</v>
      </c>
      <c r="D9" s="49">
        <f>C9</f>
        <v>45512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3">
      <c r="A10" s="10" t="s">
        <v>78</v>
      </c>
      <c r="B10" s="9" t="s">
        <v>66</v>
      </c>
      <c r="C10" s="31">
        <f>(DATE(Stammdaten!B10,8,15))</f>
        <v>45519</v>
      </c>
      <c r="D10" s="49">
        <f t="shared" si="0"/>
        <v>45519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3">
      <c r="A11" s="10" t="s">
        <v>79</v>
      </c>
      <c r="B11" s="9" t="s">
        <v>66</v>
      </c>
      <c r="C11" s="31">
        <f>(DATE(Stammdaten!B10,9,20))</f>
        <v>45555</v>
      </c>
      <c r="D11" s="49">
        <f t="shared" si="0"/>
        <v>45555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3">
      <c r="A12" s="10" t="s">
        <v>60</v>
      </c>
      <c r="B12" s="9" t="s">
        <v>66</v>
      </c>
      <c r="C12" s="31">
        <f>(DATE(Stammdaten!B10,10,3))</f>
        <v>45568</v>
      </c>
      <c r="D12" s="49">
        <f t="shared" si="0"/>
        <v>45568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3">
      <c r="A13" s="10" t="s">
        <v>80</v>
      </c>
      <c r="B13" s="9" t="s">
        <v>66</v>
      </c>
      <c r="C13" s="31">
        <f>(DATE(Stammdaten!B10,10,31))</f>
        <v>45596</v>
      </c>
      <c r="D13" s="49">
        <f t="shared" si="0"/>
        <v>45596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3">
      <c r="A14" s="10" t="s">
        <v>81</v>
      </c>
      <c r="B14" s="9" t="s">
        <v>66</v>
      </c>
      <c r="C14" s="31">
        <f>(DATE(Stammdaten!B10,11,1))</f>
        <v>45597</v>
      </c>
      <c r="D14" s="49">
        <f t="shared" si="0"/>
        <v>45597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3">
      <c r="A15" s="10" t="s">
        <v>61</v>
      </c>
      <c r="B15" s="9" t="s">
        <v>66</v>
      </c>
      <c r="C15" s="31">
        <f>(DATE(Stammdaten!B10,12,25))</f>
        <v>45651</v>
      </c>
      <c r="D15" s="49">
        <f t="shared" si="0"/>
        <v>45651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3">
      <c r="A16" s="10" t="s">
        <v>62</v>
      </c>
      <c r="B16" s="9" t="s">
        <v>66</v>
      </c>
      <c r="C16" s="31">
        <f>(DATE(Stammdaten!B10,12,26))</f>
        <v>45652</v>
      </c>
      <c r="D16" s="49">
        <f t="shared" si="0"/>
        <v>45652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3">
      <c r="A17" s="10" t="s">
        <v>82</v>
      </c>
      <c r="B17" s="9" t="s">
        <v>67</v>
      </c>
      <c r="C17" s="31">
        <f>DOLLAR((DAY(MINUTE(Stammdaten!B10/38)/2+55)&amp;".4."&amp;Stammdaten!B10)/7,)*7-6</f>
        <v>45382</v>
      </c>
      <c r="D17" s="49">
        <f t="shared" si="0"/>
        <v>45382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3">
      <c r="A18" s="10" t="s">
        <v>63</v>
      </c>
      <c r="B18" s="9" t="s">
        <v>68</v>
      </c>
      <c r="C18" s="31">
        <f>(DOLLAR((DAY(MINUTE(Stammdaten!B10/38)/2+55)&amp;".4."&amp;Stammdaten!B10)/7,)*7-6)-2</f>
        <v>45380</v>
      </c>
      <c r="D18" s="49">
        <f t="shared" si="0"/>
        <v>45380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3">
      <c r="A19" s="10" t="s">
        <v>115</v>
      </c>
      <c r="B19" s="9" t="s">
        <v>69</v>
      </c>
      <c r="C19" s="31">
        <f>(DOLLAR((DAY(MINUTE(Stammdaten!B10/38)/2+55)&amp;".4."&amp;Stammdaten!B10)/7,)*7-6)+1</f>
        <v>45383</v>
      </c>
      <c r="D19" s="49">
        <f t="shared" si="0"/>
        <v>45383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3">
      <c r="A20" s="10" t="s">
        <v>64</v>
      </c>
      <c r="B20" s="9" t="s">
        <v>70</v>
      </c>
      <c r="C20" s="31">
        <f>(DOLLAR((DAY(MINUTE(Stammdaten!B10/38)/2+55)&amp;".4."&amp;Stammdaten!B10)/7,)*7-6)+39</f>
        <v>45421</v>
      </c>
      <c r="D20" s="49">
        <f t="shared" si="0"/>
        <v>45421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3">
      <c r="A21" s="10" t="s">
        <v>83</v>
      </c>
      <c r="B21" s="9" t="s">
        <v>71</v>
      </c>
      <c r="C21" s="31">
        <f>(DOLLAR((DAY(MINUTE(Stammdaten!B10/38)/2+55)&amp;".4."&amp;Stammdaten!B10)/7,)*7-6)+49</f>
        <v>45431</v>
      </c>
      <c r="D21" s="49">
        <f t="shared" si="0"/>
        <v>45431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3">
      <c r="A22" s="10" t="s">
        <v>65</v>
      </c>
      <c r="B22" s="9" t="s">
        <v>72</v>
      </c>
      <c r="C22" s="31">
        <f>(DOLLAR((DAY(MINUTE(Stammdaten!B10/38)/2+55)&amp;".4."&amp;Stammdaten!B10)/7,)*7-6)+50</f>
        <v>45432</v>
      </c>
      <c r="D22" s="49">
        <f t="shared" si="0"/>
        <v>45432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3">
      <c r="A23" s="10" t="s">
        <v>85</v>
      </c>
      <c r="B23" s="9" t="s">
        <v>73</v>
      </c>
      <c r="C23" s="31">
        <f>(DOLLAR((DAY(MINUTE(Stammdaten!B10/38)/2+55)&amp;".4."&amp;Stammdaten!B10)/7,)*7-6)+60</f>
        <v>45442</v>
      </c>
      <c r="D23" s="49">
        <f t="shared" si="0"/>
        <v>45442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3">
      <c r="A24" s="10" t="s">
        <v>86</v>
      </c>
      <c r="B24" s="9" t="s">
        <v>74</v>
      </c>
      <c r="C24" s="31">
        <f>MROUND(DATE(Stammdaten!B10,11,22),7)-3</f>
        <v>45616</v>
      </c>
      <c r="D24" s="49">
        <f t="shared" si="0"/>
        <v>45616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3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3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3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3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3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3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3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3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3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3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3">
      <c r="A38" s="7"/>
    </row>
    <row r="39" spans="1:9" x14ac:dyDescent="0.3">
      <c r="A39" s="7"/>
    </row>
    <row r="40" spans="1:9" x14ac:dyDescent="0.3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4.4" x14ac:dyDescent="0.3"/>
  <cols>
    <col min="2" max="2" width="14.33203125" bestFit="1" customWidth="1"/>
  </cols>
  <sheetData>
    <row r="1" spans="1:3" x14ac:dyDescent="0.3">
      <c r="A1" s="2" t="s">
        <v>47</v>
      </c>
    </row>
    <row r="3" spans="1:3" x14ac:dyDescent="0.3">
      <c r="A3" s="2" t="s">
        <v>48</v>
      </c>
      <c r="B3" s="2" t="s">
        <v>49</v>
      </c>
      <c r="C3" s="2" t="s">
        <v>50</v>
      </c>
    </row>
    <row r="4" spans="1:3" x14ac:dyDescent="0.3">
      <c r="A4" s="19">
        <v>7</v>
      </c>
      <c r="B4" s="19">
        <v>35</v>
      </c>
      <c r="C4">
        <v>7.58</v>
      </c>
    </row>
    <row r="7" spans="1:3" x14ac:dyDescent="0.3">
      <c r="A7" s="12" t="s">
        <v>51</v>
      </c>
      <c r="B7" s="13" t="s">
        <v>52</v>
      </c>
    </row>
    <row r="8" spans="1:3" x14ac:dyDescent="0.3">
      <c r="A8" s="14">
        <v>5</v>
      </c>
      <c r="B8" s="15">
        <v>0.08</v>
      </c>
    </row>
    <row r="9" spans="1:3" x14ac:dyDescent="0.3">
      <c r="A9" s="16">
        <v>10</v>
      </c>
      <c r="B9" s="17">
        <v>0.17</v>
      </c>
    </row>
    <row r="10" spans="1:3" x14ac:dyDescent="0.3">
      <c r="A10" s="16">
        <v>15</v>
      </c>
      <c r="B10" s="17">
        <v>0.25</v>
      </c>
    </row>
    <row r="11" spans="1:3" x14ac:dyDescent="0.3">
      <c r="A11" s="16">
        <v>20</v>
      </c>
      <c r="B11" s="17">
        <v>0.33</v>
      </c>
    </row>
    <row r="12" spans="1:3" x14ac:dyDescent="0.3">
      <c r="A12" s="16">
        <v>25</v>
      </c>
      <c r="B12" s="17">
        <v>0.42</v>
      </c>
    </row>
    <row r="13" spans="1:3" x14ac:dyDescent="0.3">
      <c r="A13" s="16">
        <v>30</v>
      </c>
      <c r="B13" s="20">
        <v>0.5</v>
      </c>
    </row>
    <row r="14" spans="1:3" x14ac:dyDescent="0.3">
      <c r="A14" s="16">
        <v>35</v>
      </c>
      <c r="B14" s="17">
        <v>0.57999999999999996</v>
      </c>
    </row>
    <row r="15" spans="1:3" x14ac:dyDescent="0.3">
      <c r="A15" s="16">
        <v>40</v>
      </c>
      <c r="B15" s="17">
        <v>0.67</v>
      </c>
    </row>
    <row r="16" spans="1:3" x14ac:dyDescent="0.3">
      <c r="A16" s="16">
        <v>45</v>
      </c>
      <c r="B16" s="17">
        <v>0.75</v>
      </c>
    </row>
    <row r="17" spans="1:2" x14ac:dyDescent="0.3">
      <c r="A17" s="16">
        <v>50</v>
      </c>
      <c r="B17" s="17">
        <v>0.83</v>
      </c>
    </row>
    <row r="18" spans="1:2" x14ac:dyDescent="0.3">
      <c r="A18" s="16">
        <v>55</v>
      </c>
      <c r="B18" s="17">
        <v>0.92</v>
      </c>
    </row>
    <row r="19" spans="1:2" x14ac:dyDescent="0.3">
      <c r="A19" s="18">
        <v>60</v>
      </c>
      <c r="B19" s="21">
        <v>1</v>
      </c>
    </row>
    <row r="24" spans="1:2" x14ac:dyDescent="0.3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4.4" x14ac:dyDescent="0.3"/>
  <cols>
    <col min="3" max="3" width="18" style="59" customWidth="1"/>
  </cols>
  <sheetData>
    <row r="1" spans="1:5" x14ac:dyDescent="0.3">
      <c r="A1" s="10" t="s">
        <v>34</v>
      </c>
      <c r="C1" s="56" t="s">
        <v>35</v>
      </c>
      <c r="E1" s="10" t="s">
        <v>41</v>
      </c>
    </row>
    <row r="2" spans="1:5" x14ac:dyDescent="0.3">
      <c r="A2" s="9">
        <v>1</v>
      </c>
      <c r="C2" s="57"/>
      <c r="E2" s="9"/>
    </row>
    <row r="3" spans="1:5" x14ac:dyDescent="0.3">
      <c r="A3" s="9">
        <v>2</v>
      </c>
      <c r="C3" s="57" t="s">
        <v>36</v>
      </c>
      <c r="E3" s="9" t="s">
        <v>42</v>
      </c>
    </row>
    <row r="4" spans="1:5" x14ac:dyDescent="0.3">
      <c r="A4" s="9">
        <v>3</v>
      </c>
      <c r="C4" s="57" t="s">
        <v>37</v>
      </c>
      <c r="E4" s="9" t="s">
        <v>43</v>
      </c>
    </row>
    <row r="5" spans="1:5" x14ac:dyDescent="0.3">
      <c r="A5" s="9">
        <v>4</v>
      </c>
      <c r="C5" s="57" t="s">
        <v>38</v>
      </c>
    </row>
    <row r="6" spans="1:5" x14ac:dyDescent="0.3">
      <c r="A6" s="9">
        <v>5</v>
      </c>
      <c r="C6" s="57" t="s">
        <v>39</v>
      </c>
    </row>
    <row r="7" spans="1:5" x14ac:dyDescent="0.3">
      <c r="A7" s="9">
        <v>6</v>
      </c>
      <c r="C7" s="58" t="s">
        <v>40</v>
      </c>
    </row>
    <row r="8" spans="1:5" x14ac:dyDescent="0.3">
      <c r="A8" s="9">
        <v>7</v>
      </c>
    </row>
    <row r="9" spans="1:5" x14ac:dyDescent="0.3">
      <c r="A9" s="9">
        <v>8</v>
      </c>
    </row>
    <row r="10" spans="1:5" x14ac:dyDescent="0.3">
      <c r="A10" s="9">
        <v>9</v>
      </c>
    </row>
    <row r="11" spans="1:5" x14ac:dyDescent="0.3">
      <c r="A11" s="9">
        <v>10</v>
      </c>
    </row>
    <row r="12" spans="1:5" x14ac:dyDescent="0.3">
      <c r="A12" s="9">
        <v>11</v>
      </c>
    </row>
    <row r="13" spans="1:5" x14ac:dyDescent="0.3">
      <c r="A13" s="9">
        <v>12</v>
      </c>
    </row>
    <row r="18" spans="1:1" x14ac:dyDescent="0.3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November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Lennard Buskotte | AZS System AG</cp:lastModifiedBy>
  <cp:lastPrinted>2024-03-22T10:53:06Z</cp:lastPrinted>
  <dcterms:created xsi:type="dcterms:W3CDTF">2024-03-15T11:25:04Z</dcterms:created>
  <dcterms:modified xsi:type="dcterms:W3CDTF">2024-03-22T13:58:10Z</dcterms:modified>
</cp:coreProperties>
</file>