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naBruneAZSSystemAG\Documents\Arbeitzeitserfassung Excel\2026\"/>
    </mc:Choice>
  </mc:AlternateContent>
  <xr:revisionPtr revIDLastSave="0" documentId="13_ncr:1_{405CCFFD-015C-4EFF-9E02-5A39BB68A666}" xr6:coauthVersionLast="47" xr6:coauthVersionMax="47" xr10:uidLastSave="{00000000-0000-0000-0000-000000000000}"/>
  <bookViews>
    <workbookView xWindow="-28920" yWindow="-30" windowWidth="29040" windowHeight="15720" xr2:uid="{00000000-000D-0000-FFFF-FFFF00000000}"/>
  </bookViews>
  <sheets>
    <sheet name="Stammdaten" sheetId="1" r:id="rId1"/>
    <sheet name="Mai" sheetId="33" r:id="rId2"/>
    <sheet name="Arbeitszeitkonto" sheetId="17" r:id="rId3"/>
    <sheet name="Feiertage" sheetId="5" r:id="rId4"/>
    <sheet name="Industrieminute" sheetId="4" r:id="rId5"/>
    <sheet name="Hilfstabelle" sheetId="3" r:id="rId6"/>
  </sheets>
  <definedNames>
    <definedName name="Abwesenheitstage">Hilfstabelle!$C$2:$C$8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33" l="1"/>
  <c r="D37" i="33" a="1"/>
  <c r="D37" i="33" s="1"/>
  <c r="K36" i="33"/>
  <c r="D36" i="33" a="1"/>
  <c r="D36" i="33" s="1"/>
  <c r="K35" i="33"/>
  <c r="D35" i="33" a="1"/>
  <c r="D35" i="33" s="1"/>
  <c r="K34" i="33"/>
  <c r="D34" i="33" a="1"/>
  <c r="D34" i="33" s="1"/>
  <c r="K33" i="33"/>
  <c r="D33" i="33" a="1"/>
  <c r="D33" i="33" s="1"/>
  <c r="K32" i="33"/>
  <c r="D32" i="33" a="1"/>
  <c r="D32" i="33" s="1"/>
  <c r="K31" i="33"/>
  <c r="D31" i="33" a="1"/>
  <c r="D31" i="33" s="1"/>
  <c r="K30" i="33"/>
  <c r="D30" i="33" a="1"/>
  <c r="D30" i="33" s="1"/>
  <c r="K29" i="33"/>
  <c r="D29" i="33" a="1"/>
  <c r="D29" i="33" s="1"/>
  <c r="K28" i="33"/>
  <c r="D28" i="33" a="1"/>
  <c r="D28" i="33" s="1"/>
  <c r="K27" i="33"/>
  <c r="D27" i="33" a="1"/>
  <c r="D27" i="33" s="1"/>
  <c r="K26" i="33"/>
  <c r="D26" i="33" a="1"/>
  <c r="D26" i="33" s="1"/>
  <c r="K25" i="33"/>
  <c r="D25" i="33" a="1"/>
  <c r="D25" i="33" s="1"/>
  <c r="K24" i="33"/>
  <c r="D24" i="33" a="1"/>
  <c r="D24" i="33" s="1"/>
  <c r="K23" i="33"/>
  <c r="D23" i="33" a="1"/>
  <c r="D23" i="33" s="1"/>
  <c r="K22" i="33"/>
  <c r="D22" i="33" a="1"/>
  <c r="D22" i="33" s="1"/>
  <c r="K21" i="33"/>
  <c r="D21" i="33" a="1"/>
  <c r="D21" i="33" s="1"/>
  <c r="K20" i="33"/>
  <c r="D20" i="33" a="1"/>
  <c r="D20" i="33" s="1"/>
  <c r="K19" i="33"/>
  <c r="D19" i="33" a="1"/>
  <c r="D19" i="33" s="1"/>
  <c r="K18" i="33"/>
  <c r="D18" i="33" a="1"/>
  <c r="D18" i="33" s="1"/>
  <c r="K17" i="33"/>
  <c r="D17" i="33" a="1"/>
  <c r="D17" i="33" s="1"/>
  <c r="K16" i="33"/>
  <c r="D16" i="33" a="1"/>
  <c r="D16" i="33" s="1"/>
  <c r="K15" i="33"/>
  <c r="D15" i="33" a="1"/>
  <c r="D15" i="33" s="1"/>
  <c r="K14" i="33"/>
  <c r="D14" i="33" a="1"/>
  <c r="D14" i="33" s="1"/>
  <c r="K13" i="33"/>
  <c r="D13" i="33" a="1"/>
  <c r="D13" i="33" s="1"/>
  <c r="K12" i="33"/>
  <c r="D12" i="33" a="1"/>
  <c r="D12" i="33" s="1"/>
  <c r="K11" i="33"/>
  <c r="D11" i="33" a="1"/>
  <c r="D11" i="33" s="1"/>
  <c r="K10" i="33"/>
  <c r="D10" i="33" a="1"/>
  <c r="D10" i="33" s="1"/>
  <c r="K9" i="33"/>
  <c r="D9" i="33" a="1"/>
  <c r="D9" i="33" s="1"/>
  <c r="K8" i="33"/>
  <c r="D8" i="33" a="1"/>
  <c r="D8" i="33" s="1"/>
  <c r="K7" i="33"/>
  <c r="D7" i="33" a="1"/>
  <c r="D7" i="33" s="1"/>
  <c r="C4" i="33"/>
  <c r="L3" i="33"/>
  <c r="A7" i="33" s="1" a="1"/>
  <c r="C3" i="33"/>
  <c r="C2" i="33"/>
  <c r="C1" i="33"/>
  <c r="K38" i="33" l="1"/>
  <c r="A7" i="33"/>
  <c r="A3" i="5"/>
  <c r="E26" i="17"/>
  <c r="D7" i="17"/>
  <c r="C4" i="17"/>
  <c r="C5" i="17"/>
  <c r="C3" i="17"/>
  <c r="C24" i="5"/>
  <c r="D24" i="5" s="1"/>
  <c r="C23" i="5"/>
  <c r="D23" i="5" s="1"/>
  <c r="C22" i="5"/>
  <c r="D22" i="5" s="1"/>
  <c r="C21" i="5"/>
  <c r="D21" i="5" s="1"/>
  <c r="C20" i="5"/>
  <c r="D20" i="5" s="1"/>
  <c r="C19" i="5"/>
  <c r="D19" i="5" s="1"/>
  <c r="C18" i="5"/>
  <c r="D18" i="5" s="1"/>
  <c r="C17" i="5"/>
  <c r="D17" i="5" s="1"/>
  <c r="C16" i="5"/>
  <c r="D16" i="5" s="1"/>
  <c r="C15" i="5"/>
  <c r="D15" i="5" s="1"/>
  <c r="C14" i="5"/>
  <c r="D14" i="5" s="1"/>
  <c r="C13" i="5"/>
  <c r="D13" i="5" s="1"/>
  <c r="C12" i="5"/>
  <c r="D12" i="5" s="1"/>
  <c r="C11" i="5"/>
  <c r="D11" i="5" s="1"/>
  <c r="C10" i="5"/>
  <c r="D10" i="5" s="1"/>
  <c r="C9" i="5"/>
  <c r="D9" i="5" s="1"/>
  <c r="C8" i="5"/>
  <c r="D8" i="5" s="1"/>
  <c r="C7" i="5"/>
  <c r="D7" i="5" s="1"/>
  <c r="C6" i="5"/>
  <c r="D6" i="5" s="1"/>
  <c r="C5" i="5"/>
  <c r="D5" i="5" s="1"/>
  <c r="B29" i="1"/>
  <c r="J36" i="33" l="1" a="1"/>
  <c r="J36" i="33" s="1"/>
  <c r="L36" i="33" s="1"/>
  <c r="J26" i="33" a="1"/>
  <c r="J26" i="33" s="1"/>
  <c r="L26" i="33" s="1"/>
  <c r="J9" i="33" a="1"/>
  <c r="J9" i="33" s="1"/>
  <c r="L9" i="33" s="1"/>
  <c r="J33" i="33" a="1"/>
  <c r="J33" i="33" s="1"/>
  <c r="L33" i="33" s="1"/>
  <c r="J24" i="33" a="1"/>
  <c r="J24" i="33" s="1"/>
  <c r="L24" i="33" s="1"/>
  <c r="J31" i="33" a="1"/>
  <c r="J31" i="33" s="1"/>
  <c r="L31" i="33" s="1"/>
  <c r="J7" i="33" a="1"/>
  <c r="J7" i="33" s="1"/>
  <c r="L7" i="33" s="1"/>
  <c r="J29" i="33" a="1"/>
  <c r="J29" i="33" s="1"/>
  <c r="L29" i="33" s="1"/>
  <c r="J20" i="33" a="1"/>
  <c r="J20" i="33" s="1"/>
  <c r="L20" i="33" s="1"/>
  <c r="J27" i="33" a="1"/>
  <c r="J27" i="33" s="1"/>
  <c r="L27" i="33" s="1"/>
  <c r="J18" i="33" a="1"/>
  <c r="J18" i="33" s="1"/>
  <c r="L18" i="33" s="1"/>
  <c r="J25" i="33" a="1"/>
  <c r="J25" i="33" s="1"/>
  <c r="L25" i="33" s="1"/>
  <c r="J16" i="33" a="1"/>
  <c r="J16" i="33" s="1"/>
  <c r="L16" i="33" s="1"/>
  <c r="J23" i="33" a="1"/>
  <c r="J23" i="33" s="1"/>
  <c r="L23" i="33" s="1"/>
  <c r="J14" i="33" a="1"/>
  <c r="J14" i="33" s="1"/>
  <c r="L14" i="33" s="1"/>
  <c r="J21" i="33" a="1"/>
  <c r="J21" i="33" s="1"/>
  <c r="L21" i="33" s="1"/>
  <c r="J12" i="33" a="1"/>
  <c r="J12" i="33" s="1"/>
  <c r="L12" i="33" s="1"/>
  <c r="J19" i="33" a="1"/>
  <c r="J19" i="33" s="1"/>
  <c r="L19" i="33" s="1"/>
  <c r="J22" i="33" a="1"/>
  <c r="J22" i="33" s="1"/>
  <c r="L22" i="33" s="1"/>
  <c r="J34" i="33" a="1"/>
  <c r="J34" i="33" s="1"/>
  <c r="L34" i="33" s="1"/>
  <c r="J10" i="33" a="1"/>
  <c r="J10" i="33" s="1"/>
  <c r="L10" i="33" s="1"/>
  <c r="J17" i="33" a="1"/>
  <c r="J17" i="33" s="1"/>
  <c r="L17" i="33" s="1"/>
  <c r="J32" i="33" a="1"/>
  <c r="J32" i="33" s="1"/>
  <c r="L32" i="33" s="1"/>
  <c r="J8" i="33" a="1"/>
  <c r="J8" i="33" s="1"/>
  <c r="L8" i="33" s="1"/>
  <c r="J15" i="33" a="1"/>
  <c r="J15" i="33" s="1"/>
  <c r="L15" i="33" s="1"/>
  <c r="J30" i="33" a="1"/>
  <c r="J30" i="33" s="1"/>
  <c r="L30" i="33" s="1"/>
  <c r="J37" i="33" a="1"/>
  <c r="J37" i="33" s="1"/>
  <c r="L37" i="33" s="1"/>
  <c r="J13" i="33" a="1"/>
  <c r="J13" i="33" s="1"/>
  <c r="L13" i="33" s="1"/>
  <c r="J28" i="33" a="1"/>
  <c r="J28" i="33" s="1"/>
  <c r="L28" i="33" s="1"/>
  <c r="J35" i="33" a="1"/>
  <c r="J35" i="33" s="1"/>
  <c r="L35" i="33" s="1"/>
  <c r="J11" i="33" a="1"/>
  <c r="J11" i="33" s="1"/>
  <c r="L11" i="33" s="1"/>
  <c r="D15" i="17" a="1"/>
  <c r="D20" i="17" a="1"/>
  <c r="D21" i="17" a="1"/>
  <c r="D19" i="17" a="1"/>
  <c r="D11" i="17" a="1"/>
  <c r="D17" i="17" a="1"/>
  <c r="D10" i="17" a="1"/>
  <c r="D13" i="17" a="1"/>
  <c r="D16" i="17" a="1"/>
  <c r="D18" i="17" a="1"/>
  <c r="D12" i="17" a="1"/>
  <c r="D14" i="17" a="1"/>
  <c r="L38" i="33" l="1"/>
  <c r="J38" i="33"/>
  <c r="D15" i="17"/>
  <c r="D21" i="17"/>
  <c r="D20" i="17"/>
  <c r="D19" i="17"/>
  <c r="D18" i="17"/>
  <c r="D17" i="17"/>
  <c r="D16" i="17"/>
  <c r="D14" i="17"/>
  <c r="D13" i="17"/>
  <c r="D12" i="17"/>
  <c r="D11" i="17"/>
  <c r="D10" i="17"/>
  <c r="C20" i="17" a="1"/>
  <c r="C11" i="17" a="1"/>
  <c r="C21" i="17" a="1"/>
  <c r="C13" i="17" a="1"/>
  <c r="C17" i="17" a="1"/>
  <c r="C19" i="17" a="1"/>
  <c r="C14" i="17" a="1"/>
  <c r="C16" i="17" a="1"/>
  <c r="C12" i="17" a="1"/>
  <c r="C18" i="17" a="1"/>
  <c r="C10" i="17" a="1"/>
  <c r="C15" i="17" a="1"/>
  <c r="D22" i="17" l="1"/>
  <c r="C16" i="17"/>
  <c r="E16" i="17" s="1"/>
  <c r="C19" i="17"/>
  <c r="E19" i="17" s="1"/>
  <c r="C18" i="17"/>
  <c r="E18" i="17" s="1"/>
  <c r="C11" i="17"/>
  <c r="E11" i="17" s="1"/>
  <c r="C14" i="17"/>
  <c r="E14" i="17" s="1"/>
  <c r="C20" i="17"/>
  <c r="E20" i="17" s="1"/>
  <c r="C17" i="17"/>
  <c r="E17" i="17" s="1"/>
  <c r="C12" i="17"/>
  <c r="E12" i="17" s="1"/>
  <c r="C13" i="17"/>
  <c r="E13" i="17" s="1"/>
  <c r="C15" i="17"/>
  <c r="E15" i="17" s="1"/>
  <c r="C21" i="17"/>
  <c r="E21" i="17" s="1"/>
  <c r="C10" i="17"/>
  <c r="E10" i="17" l="1"/>
  <c r="E22" i="17" s="1"/>
  <c r="E25" i="17" s="1"/>
  <c r="E27" i="17" s="1"/>
  <c r="C22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E2" authorId="0" shapeId="0" xr:uid="{9F185EB2-03D2-4FDA-B129-FB01815DFCF1}">
      <text>
        <r>
          <rPr>
            <b/>
            <sz val="9"/>
            <color indexed="81"/>
            <rFont val="Segoe UI"/>
            <charset val="1"/>
          </rPr>
          <t>Bitte geben Sie auf diesem Blatt Ihre Daten ein. Auf dieser Grundlage berechnen sich die Folgeblätter.</t>
        </r>
      </text>
    </comment>
    <comment ref="B12" authorId="0" shapeId="0" xr:uid="{00000000-0006-0000-0000-000001000000}">
      <text>
        <r>
          <rPr>
            <sz val="9"/>
            <color indexed="81"/>
            <rFont val="Segoe UI"/>
            <family val="2"/>
          </rPr>
          <t>Dieses Feld dient als Hilfestellung, wenn der Arbeitgeber zuvor die Arbeitszeit für einen bestimmten Zeitraum erfasst hat.</t>
        </r>
      </text>
    </comment>
    <comment ref="B21" authorId="0" shapeId="0" xr:uid="{0DEDA18E-C73B-46A0-938C-C425631863F3}">
      <text>
        <r>
          <rPr>
            <b/>
            <sz val="9"/>
            <color indexed="81"/>
            <rFont val="Segoe UI"/>
            <charset val="1"/>
          </rPr>
          <t>Diese Excel berechnet alles in Industrieminuten. Hinten in diesem Dokument gibt es eine Tabelle, wie die Industrieminuten umgerechnet werden.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D6" authorId="0" shapeId="0" xr:uid="{E3CF4460-E38F-4732-85B5-95BEE2AD1A67}">
      <text>
        <r>
          <rPr>
            <b/>
            <sz val="9"/>
            <color indexed="81"/>
            <rFont val="Segoe UI"/>
            <family val="2"/>
          </rPr>
          <t>Die Ruhepause wird automatisch berechnet. Darüber hinausgehende Unterbrechungen der Arbeitszeit können manuell in der rechten Spalte erfasst werden. Laut Arbeitszeitgesetz gilt: 
0,50 Ruhepause bei 6-9 Arbeitsstunden
0,75 Ruhepuase bei mehr als 9 Arbeitsstunden</t>
        </r>
      </text>
    </comment>
    <comment ref="E6" authorId="0" shapeId="0" xr:uid="{71D68C7E-4B8A-413D-ACB0-38DA0B46605A}">
      <text>
        <r>
          <rPr>
            <b/>
            <sz val="9"/>
            <color indexed="81"/>
            <rFont val="Segoe UI"/>
            <family val="2"/>
          </rPr>
          <t>Erfassen Sie hier Unterbrechungen der Arbeitszeit die über die Ruhepause (siehe linke Spalte) hinausgehen.</t>
        </r>
      </text>
    </comment>
    <comment ref="G6" authorId="0" shapeId="0" xr:uid="{12EE136B-BFA7-447C-8FFA-7522FF82C87D}">
      <text>
        <r>
          <rPr>
            <b/>
            <sz val="9"/>
            <color indexed="81"/>
            <rFont val="Segoe UI"/>
            <family val="2"/>
          </rPr>
          <t>Erfassen Sie hier Abwesenheitstage, die sich nicht als Minusstunden auf dem Arbeitszeitkonto niederschlagen.</t>
        </r>
      </text>
    </comment>
    <comment ref="J6" authorId="0" shapeId="0" xr:uid="{430A3414-030A-4A80-BC6D-E4B8BBE39B20}">
      <text>
        <r>
          <rPr>
            <b/>
            <sz val="9"/>
            <color indexed="81"/>
            <rFont val="Segoe UI"/>
            <family val="2"/>
          </rPr>
          <t>Die Sollzeit wird automatisch basierend auf den Vorgaben im Arbeitsblatt "Stammdaten" berechnet. Sofern die Sollzeit nicht korrekt berechnet wird, kann eine manuelle Korrektur in der linken Spalte erfasst werden.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B9" authorId="0" shapeId="0" xr:uid="{88C5617A-2D6D-422F-A878-E90352F3E2EF}">
      <text>
        <r>
          <rPr>
            <b/>
            <sz val="9"/>
            <color indexed="81"/>
            <rFont val="Segoe UI"/>
            <family val="2"/>
          </rPr>
          <t>Die Sollzeit kann hier manuell korrigiert werden (z.B. wenn man mitten im Jahr mit der Arbeitszeiterfassung begonnen hat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A3" authorId="0" shapeId="0" xr:uid="{DC7AFF8A-CDD1-45D6-8DF3-D635FB07B96A}">
      <text>
        <r>
          <rPr>
            <b/>
            <sz val="9"/>
            <color indexed="81"/>
            <rFont val="Segoe UI"/>
            <charset val="1"/>
          </rPr>
          <t>Jahr bitte in den Stammdaten verändert, dann ändert sich auch hier das Jahr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D4" authorId="0" shapeId="0" xr:uid="{5C85F63C-8D47-4865-B6A0-C23D6C97F39D}">
      <text>
        <r>
          <rPr>
            <b/>
            <sz val="9"/>
            <color indexed="81"/>
            <rFont val="Segoe UI"/>
            <family val="2"/>
          </rPr>
          <t>Nicht relevante Feiertage können in dieser Spalte gelöscht werden damit sie in der Arbeitszeiterfassung nicht mehr angezeigt werden.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<sst xmlns="http://schemas.openxmlformats.org/spreadsheetml/2006/main" count="336" uniqueCount="137">
  <si>
    <t>Stammdaten</t>
  </si>
  <si>
    <t>Firmenname</t>
  </si>
  <si>
    <t>Name</t>
  </si>
  <si>
    <t>Vorname</t>
  </si>
  <si>
    <t>Personalnr.</t>
  </si>
  <si>
    <t>Abteilung</t>
  </si>
  <si>
    <t>Jahr der Arbeitszeiterfassung</t>
  </si>
  <si>
    <t>Arbeitgeber</t>
  </si>
  <si>
    <t>Arbeitnehmer</t>
  </si>
  <si>
    <t>sonstige Person</t>
  </si>
  <si>
    <t>Arbeitszeitkonto</t>
  </si>
  <si>
    <t>Über-/Minusstunden aus Vorjahr</t>
  </si>
  <si>
    <t>Reguläre Arbeitszeitverteilung</t>
  </si>
  <si>
    <t>Wochentag</t>
  </si>
  <si>
    <t>Arbeitszeit</t>
  </si>
  <si>
    <t>Bemerkung</t>
  </si>
  <si>
    <r>
      <t xml:space="preserve">Die Arbeitszeit wird </t>
    </r>
    <r>
      <rPr>
        <b/>
        <sz val="11"/>
        <color theme="1"/>
        <rFont val="Aptos Narrow"/>
        <family val="2"/>
        <scheme val="minor"/>
      </rPr>
      <t>dokumentiert</t>
    </r>
    <r>
      <rPr>
        <sz val="11"/>
        <color theme="1"/>
        <rFont val="Aptos Narrow"/>
        <family val="2"/>
        <scheme val="minor"/>
      </rPr>
      <t xml:space="preserve"> durch</t>
    </r>
  </si>
  <si>
    <t>www.azs.de</t>
  </si>
  <si>
    <t>Arbeitszeiterfassung</t>
  </si>
  <si>
    <t>Name, Vorname</t>
  </si>
  <si>
    <t>Monat</t>
  </si>
  <si>
    <t>Jahr</t>
  </si>
  <si>
    <t>Datum</t>
  </si>
  <si>
    <t>Beginn</t>
  </si>
  <si>
    <t>Ende</t>
  </si>
  <si>
    <t>Pause</t>
  </si>
  <si>
    <t>Unterbr.</t>
  </si>
  <si>
    <t>Einsatzort</t>
  </si>
  <si>
    <t>Abwesenheit</t>
  </si>
  <si>
    <t>Soll man.</t>
  </si>
  <si>
    <t>Soll</t>
  </si>
  <si>
    <t>Ist</t>
  </si>
  <si>
    <t>AZKonto</t>
  </si>
  <si>
    <t>Bemkerung</t>
  </si>
  <si>
    <t>Monate</t>
  </si>
  <si>
    <t>Abwesenheitstage</t>
  </si>
  <si>
    <t>Urlaub</t>
  </si>
  <si>
    <t>Bildungsurlaub</t>
  </si>
  <si>
    <t>Sonderurlaub</t>
  </si>
  <si>
    <t>AU-Besch.</t>
  </si>
  <si>
    <t>Freistellung</t>
  </si>
  <si>
    <t>Antwort</t>
  </si>
  <si>
    <t>Ja</t>
  </si>
  <si>
    <t>Nein</t>
  </si>
  <si>
    <t>Mustermann</t>
  </si>
  <si>
    <t>Max</t>
  </si>
  <si>
    <t>Vertrieb</t>
  </si>
  <si>
    <t>Industrieminuten Rechner</t>
  </si>
  <si>
    <t>Stunde</t>
  </si>
  <si>
    <t>Minute</t>
  </si>
  <si>
    <t>Industriezeit</t>
  </si>
  <si>
    <t>Echtminute</t>
  </si>
  <si>
    <t>Industrieminute</t>
  </si>
  <si>
    <t>Datum, Unterschrift Arbeitnehmer/-in</t>
  </si>
  <si>
    <t>Datum, Unterschrift Personalverantwortliche/-r</t>
  </si>
  <si>
    <t xml:space="preserve">     </t>
  </si>
  <si>
    <t>Feiertag</t>
  </si>
  <si>
    <t>Termintyp</t>
  </si>
  <si>
    <t>Neujahr</t>
  </si>
  <si>
    <t>Tag der Arbeit</t>
  </si>
  <si>
    <t>Tag d. Deutschen Einheit</t>
  </si>
  <si>
    <t>1. Weihnachtstag</t>
  </si>
  <si>
    <t>2. Weihnachstag</t>
  </si>
  <si>
    <t>Karfreitag</t>
  </si>
  <si>
    <t>Christi Himmelfahrt</t>
  </si>
  <si>
    <t>Pfingstmontag</t>
  </si>
  <si>
    <t>fest</t>
  </si>
  <si>
    <t>eigene Formel (Anker)</t>
  </si>
  <si>
    <t>Ostersonntag - 2</t>
  </si>
  <si>
    <t>Ostersonntag + 1</t>
  </si>
  <si>
    <t>Ostersonntag + 39</t>
  </si>
  <si>
    <t>Ostersonntag + 49</t>
  </si>
  <si>
    <t>Ostersonntag + 50</t>
  </si>
  <si>
    <t>Ostersonntag + 60</t>
  </si>
  <si>
    <t xml:space="preserve">eigene Formel </t>
  </si>
  <si>
    <t>Heilige Drei Könige 1</t>
  </si>
  <si>
    <t>Intern. Frauentag 2</t>
  </si>
  <si>
    <t>Augsburger Friedensfest 5</t>
  </si>
  <si>
    <t>Mariä Himmelfahrt 6</t>
  </si>
  <si>
    <t>Weltkindertag 7</t>
  </si>
  <si>
    <t>Reformationstag 8</t>
  </si>
  <si>
    <t>Allerheiligen 9</t>
  </si>
  <si>
    <t>Ostersonntag 3</t>
  </si>
  <si>
    <t>Pfingstsonntag 3</t>
  </si>
  <si>
    <t>Hinweis: Alle Angaben ohne Gewähr</t>
  </si>
  <si>
    <t>Fronleichnam 4</t>
  </si>
  <si>
    <t>Buß- und Bettag 10</t>
  </si>
  <si>
    <t>1 Baden-Württemberg, Bayern, Sachsen-Anhalt</t>
  </si>
  <si>
    <t>2 Berlin</t>
  </si>
  <si>
    <t>3 Brandenburg</t>
  </si>
  <si>
    <t>4 Baden-Württemberg, Bayern, Hessen, Nordrhein-Westfalen, Rheinland-Pfalz, Saarland, Sachsen (bestimmte Regionen), Thüringen (bestimmte Regionen)</t>
  </si>
  <si>
    <t>5 nur im Stadtgebiet von Augsburg (Bayern) ohne Umland</t>
  </si>
  <si>
    <t>6 Bayern (bestimmte Regionen, Saarland</t>
  </si>
  <si>
    <t>7 Thüringen</t>
  </si>
  <si>
    <t>8 Brandenburg, Bremen, Hamburg, Mecklenburg-Vorpommern, Niedersachsen, Sachen, Sachsen-Anhalt, Schleswig-Holstein, Thüringen</t>
  </si>
  <si>
    <t>9 Baden-Württemberg, Bayern, Nordrhein-Westfalen, Rheinland-Pfalz, Saarland</t>
  </si>
  <si>
    <t>10 Sachsen</t>
  </si>
  <si>
    <t>Berechnung Datum</t>
  </si>
  <si>
    <t>Feiertag für Urlaubsplan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</si>
  <si>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</si>
  <si>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</si>
  <si>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</si>
  <si>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</si>
  <si>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</si>
  <si>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</si>
  <si>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</si>
  <si>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</si>
  <si>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</si>
  <si>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</si>
  <si>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Sachsen</t>
  </si>
  <si>
    <t>Sachsen-Anhalt</t>
  </si>
  <si>
    <t>Saarland</t>
  </si>
  <si>
    <t>Rheinland-Pfalz</t>
  </si>
  <si>
    <t>Thüringen</t>
  </si>
  <si>
    <t>x</t>
  </si>
  <si>
    <t>Ostermontag</t>
  </si>
  <si>
    <t>Arbeitzeitkonto</t>
  </si>
  <si>
    <t>Soll manuell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</si>
  <si>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</si>
  <si>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</si>
  <si>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</si>
  <si>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</si>
  <si>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</si>
  <si>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</si>
  <si>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</si>
  <si>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</si>
  <si>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</si>
  <si>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</si>
  <si>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</si>
  <si>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</si>
  <si>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Summe</t>
  </si>
  <si>
    <t>Über-/Minusstunden</t>
  </si>
  <si>
    <t>aktuelles Jahr</t>
  </si>
  <si>
    <t>Vorjahr</t>
  </si>
  <si>
    <t>Vortrag</t>
  </si>
  <si>
    <t>AZS System AG</t>
  </si>
  <si>
    <t>Zeit im Blick, Erfolg in Sicht!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</si>
</sst>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"/>
    <numFmt numFmtId="165" formatCode="[$-407]ddd\,\ dd/\ mmm"/>
  </numFmts>
  <fonts count="11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name val="Aptos Narrow"/>
      <family val="2"/>
      <scheme val="minor"/>
    </font>
    <font>
      <b/>
      <sz val="26"/>
      <color rgb="FFFF0000"/>
      <name val="Aptos Narrow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5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8999908444471571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left" vertical="top" indent="23"/>
    </xf>
    <xf numFmtId="0" fontId="0" fillId="0" borderId="0" xfId="0" applyAlignment="1">
      <alignment horizontal="left" indent="5"/>
    </xf>
    <xf numFmtId="0" fontId="0" fillId="0" borderId="1" xfId="0" applyBorder="1"/>
    <xf numFmtId="0" fontId="2" fillId="0" borderId="0" xfId="0" applyFont="1" applyAlignment="1">
      <alignment horizontal="left" indent="23"/>
    </xf>
    <xf numFmtId="0" fontId="2" fillId="0" borderId="0" xfId="0" applyFont="1" applyAlignment="1">
      <alignment horizontal="center"/>
    </xf>
    <xf numFmtId="0" fontId="4" fillId="0" borderId="0" xfId="1" applyAlignment="1">
      <alignment horizontal="center"/>
    </xf>
    <xf numFmtId="0" fontId="0" fillId="0" borderId="5" xfId="0" applyBorder="1"/>
    <xf numFmtId="0" fontId="2" fillId="0" borderId="5" xfId="0" applyFont="1" applyBorder="1"/>
    <xf numFmtId="0" fontId="0" fillId="0" borderId="0" xfId="0" applyAlignment="1">
      <alignment vertical="top" wrapText="1"/>
    </xf>
    <xf numFmtId="0" fontId="2" fillId="0" borderId="6" xfId="0" applyFont="1" applyBorder="1"/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7" fillId="2" borderId="5" xfId="0" applyFont="1" applyFill="1" applyBorder="1"/>
    <xf numFmtId="2" fontId="0" fillId="0" borderId="11" xfId="0" applyNumberFormat="1" applyBorder="1"/>
    <xf numFmtId="2" fontId="0" fillId="0" borderId="13" xfId="0" applyNumberFormat="1" applyBorder="1"/>
    <xf numFmtId="164" fontId="0" fillId="0" borderId="0" xfId="0" applyNumberFormat="1"/>
    <xf numFmtId="2" fontId="2" fillId="0" borderId="0" xfId="0" applyNumberFormat="1" applyFont="1"/>
    <xf numFmtId="0" fontId="0" fillId="0" borderId="14" xfId="0" applyBorder="1"/>
    <xf numFmtId="0" fontId="0" fillId="0" borderId="0" xfId="0" applyAlignment="1">
      <alignment horizontal="center"/>
    </xf>
    <xf numFmtId="0" fontId="1" fillId="3" borderId="0" xfId="0" applyFont="1" applyFill="1" applyAlignment="1">
      <alignment shrinkToFit="1"/>
    </xf>
    <xf numFmtId="165" fontId="0" fillId="0" borderId="5" xfId="0" applyNumberFormat="1" applyBorder="1" applyAlignment="1">
      <alignment shrinkToFit="1"/>
    </xf>
    <xf numFmtId="2" fontId="0" fillId="0" borderId="5" xfId="0" applyNumberFormat="1" applyBorder="1" applyAlignment="1">
      <alignment shrinkToFit="1"/>
    </xf>
    <xf numFmtId="0" fontId="8" fillId="0" borderId="0" xfId="0" applyFont="1"/>
    <xf numFmtId="0" fontId="0" fillId="0" borderId="0" xfId="0" applyAlignment="1">
      <alignment wrapText="1"/>
    </xf>
    <xf numFmtId="14" fontId="0" fillId="0" borderId="5" xfId="0" applyNumberFormat="1" applyBorder="1"/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left"/>
    </xf>
    <xf numFmtId="0" fontId="2" fillId="0" borderId="5" xfId="0" applyFont="1" applyBorder="1" applyAlignment="1">
      <alignment wrapText="1"/>
    </xf>
    <xf numFmtId="0" fontId="2" fillId="4" borderId="5" xfId="0" applyFont="1" applyFill="1" applyBorder="1" applyAlignment="1">
      <alignment wrapText="1"/>
    </xf>
    <xf numFmtId="2" fontId="0" fillId="0" borderId="0" xfId="0" applyNumberFormat="1"/>
    <xf numFmtId="2" fontId="3" fillId="0" borderId="0" xfId="0" applyNumberFormat="1" applyFont="1"/>
    <xf numFmtId="0" fontId="0" fillId="0" borderId="1" xfId="0" applyBorder="1" applyProtection="1">
      <protection locked="0"/>
    </xf>
    <xf numFmtId="2" fontId="0" fillId="0" borderId="5" xfId="0" applyNumberFormat="1" applyBorder="1" applyAlignment="1" applyProtection="1">
      <alignment shrinkToFi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4" fontId="0" fillId="4" borderId="5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2" fontId="0" fillId="0" borderId="21" xfId="0" applyNumberFormat="1" applyBorder="1"/>
    <xf numFmtId="0" fontId="0" fillId="0" borderId="16" xfId="0" applyBorder="1"/>
    <xf numFmtId="0" fontId="0" fillId="0" borderId="5" xfId="0" applyBorder="1" applyProtection="1">
      <protection locked="0"/>
    </xf>
    <xf numFmtId="0" fontId="4" fillId="0" borderId="0" xfId="1"/>
    <xf numFmtId="0" fontId="4" fillId="0" borderId="0" xfId="1" applyAlignment="1">
      <alignment horizontal="center" vertical="center"/>
    </xf>
    <xf numFmtId="0" fontId="2" fillId="0" borderId="16" xfId="0" applyFon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center" wrapText="1"/>
    </xf>
    <xf numFmtId="0" fontId="1" fillId="3" borderId="0" xfId="0" applyFont="1" applyFill="1" applyAlignment="1">
      <alignment wrapText="1" shrinkToFit="1"/>
    </xf>
    <xf numFmtId="2" fontId="0" fillId="0" borderId="5" xfId="0" applyNumberFormat="1" applyBorder="1" applyAlignment="1" applyProtection="1">
      <alignment wrapText="1" shrinkToFit="1"/>
      <protection locked="0"/>
    </xf>
    <xf numFmtId="0" fontId="0" fillId="0" borderId="14" xfId="0" applyBorder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</cellXfs>
  <cellStyles count="2">
    <cellStyle name="Link" xfId="1" builtinId="8"/>
    <cellStyle name="Standard" xfId="0" builtinId="0"/>
  </cellStyles>
  <dxfs count="8"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protection locked="0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0" hidden="0"/>
    </dxf>
  </dxfs>
  <tableStyles count="0" defaultTableStyle="TableStyleMedium2" defaultPivotStyle="PivotStyleLight16"/>
  <colors>
    <mruColors>
      <color rgb="FFEAEAEA"/>
      <color rgb="FF02B9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940223</xdr:colOff>
      <xdr:row>30</xdr:row>
      <xdr:rowOff>48684</xdr:rowOff>
    </xdr:from>
    <xdr:to>
      <xdr:col>0</xdr:col>
      <xdr:colOff>1629833</xdr:colOff>
      <xdr:row>34</xdr:row>
      <xdr:rowOff>8645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DDD1B78-48A7-A006-9EF4-36D2E0A83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223" y="5839884"/>
          <a:ext cx="689610" cy="7050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60960</xdr:colOff>
      <xdr:row>39</xdr:row>
      <xdr:rowOff>152400</xdr:rowOff>
    </xdr:from>
    <xdr:to>
      <xdr:col>11</xdr:col>
      <xdr:colOff>750570</xdr:colOff>
      <xdr:row>43</xdr:row>
      <xdr:rowOff>104742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17FA54D-2E76-42F5-935D-ABEAB691C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2920" y="7383780"/>
          <a:ext cx="689610" cy="6838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</xdr:colOff>
      <xdr:row>31</xdr:row>
      <xdr:rowOff>167640</xdr:rowOff>
    </xdr:from>
    <xdr:to>
      <xdr:col>5</xdr:col>
      <xdr:colOff>720090</xdr:colOff>
      <xdr:row>35</xdr:row>
      <xdr:rowOff>127602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6A8CD37-D1B4-4C5C-8174-E4D3CC9B1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2880" y="5844540"/>
          <a:ext cx="689610" cy="6914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632460</xdr:colOff>
      <xdr:row>36</xdr:row>
      <xdr:rowOff>0</xdr:rowOff>
    </xdr:from>
    <xdr:to>
      <xdr:col>0</xdr:col>
      <xdr:colOff>1322070</xdr:colOff>
      <xdr:row>39</xdr:row>
      <xdr:rowOff>135222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A490577-7C74-4F40-A885-00E86C455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460" y="6766560"/>
          <a:ext cx="689610" cy="6838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19</xdr:row>
      <xdr:rowOff>83820</xdr:rowOff>
    </xdr:from>
    <xdr:to>
      <xdr:col>0</xdr:col>
      <xdr:colOff>720090</xdr:colOff>
      <xdr:row>23</xdr:row>
      <xdr:rowOff>36162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070E6D9-7488-4F13-8C5B-86D1E93FE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3558540"/>
          <a:ext cx="689610" cy="6838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13</xdr:row>
      <xdr:rowOff>152400</xdr:rowOff>
    </xdr:from>
    <xdr:to>
      <xdr:col>0</xdr:col>
      <xdr:colOff>735330</xdr:colOff>
      <xdr:row>17</xdr:row>
      <xdr:rowOff>104742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F922350-E08F-4AE6-94D0-04EE333C7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2529840"/>
          <a:ext cx="689610" cy="68386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C1:C8" totalsRowShown="0" headerRowDxfId="7" dataDxfId="5" headerRowBorderDxfId="6" tableBorderDxfId="4" totalsRowBorderDxfId="3">
  <autoFilter ref="C1:C8" xr:uid="{00000000-0009-0000-0100-000001000000}"/>
  <tableColumns count="1">
    <tableColumn id="1" xr3:uid="{00000000-0010-0000-0000-000001000000}" name="Abwesenheitstage" dataDxfId="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zs.de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zs.de/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hyperlink" Target="http://www.azs.de/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hyperlink" Target="http://www.azs.de/" TargetMode="External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zs.de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6.xml"/><Relationship Id="rId1" Type="http://schemas.openxmlformats.org/officeDocument/2006/relationships/hyperlink" Target="http://www.azs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F34"/>
  <sheetViews>
    <sheetView tabSelected="1" topLeftCell="A6" zoomScale="90" zoomScaleNormal="90" workbookViewId="0">
      <selection activeCell="B10" sqref="B10"/>
    </sheetView>
  </sheetViews>
  <sheetFormatPr baseColWidth="10" defaultRowHeight="15" x14ac:dyDescent="0.25"/>
  <cols>
    <col min="1" max="1" width="37.28515625" bestFit="1" customWidth="1"/>
    <col min="2" max="2" width="14.140625" bestFit="1" customWidth="1"/>
    <col min="6" max="6" width="18.28515625" customWidth="1"/>
  </cols>
  <sheetData>
    <row r="1" spans="1:6" ht="15.75" x14ac:dyDescent="0.25">
      <c r="A1" s="1" t="s">
        <v>0</v>
      </c>
    </row>
    <row r="2" spans="1:6" ht="15.75" thickBot="1" x14ac:dyDescent="0.3"/>
    <row r="3" spans="1:6" ht="15.75" thickBot="1" x14ac:dyDescent="0.3">
      <c r="A3" s="2" t="s">
        <v>1</v>
      </c>
      <c r="B3" s="68" t="s">
        <v>135</v>
      </c>
      <c r="C3" s="69"/>
      <c r="D3" s="70"/>
    </row>
    <row r="4" spans="1:6" ht="15.75" thickBot="1" x14ac:dyDescent="0.3"/>
    <row r="5" spans="1:6" ht="15.75" thickBot="1" x14ac:dyDescent="0.3">
      <c r="A5" s="2" t="s">
        <v>2</v>
      </c>
      <c r="B5" s="71" t="s">
        <v>44</v>
      </c>
      <c r="C5" s="72"/>
      <c r="D5" s="73"/>
    </row>
    <row r="6" spans="1:6" ht="15.75" thickBot="1" x14ac:dyDescent="0.3">
      <c r="A6" t="s">
        <v>3</v>
      </c>
      <c r="B6" s="71" t="s">
        <v>45</v>
      </c>
      <c r="C6" s="72"/>
      <c r="D6" s="73"/>
    </row>
    <row r="7" spans="1:6" ht="15.75" thickBot="1" x14ac:dyDescent="0.3">
      <c r="A7" t="s">
        <v>4</v>
      </c>
      <c r="B7" s="71">
        <v>107</v>
      </c>
      <c r="C7" s="72"/>
      <c r="D7" s="73"/>
    </row>
    <row r="8" spans="1:6" ht="15.75" thickBot="1" x14ac:dyDescent="0.3">
      <c r="A8" t="s">
        <v>5</v>
      </c>
      <c r="B8" s="71" t="s">
        <v>46</v>
      </c>
      <c r="C8" s="72"/>
      <c r="D8" s="73"/>
    </row>
    <row r="9" spans="1:6" ht="15.75" thickBot="1" x14ac:dyDescent="0.3"/>
    <row r="10" spans="1:6" ht="15.75" thickBot="1" x14ac:dyDescent="0.3">
      <c r="A10" s="2" t="s">
        <v>6</v>
      </c>
      <c r="B10" s="45">
        <v>2026</v>
      </c>
    </row>
    <row r="12" spans="1:6" ht="15.75" thickBot="1" x14ac:dyDescent="0.3">
      <c r="A12" t="s">
        <v>16</v>
      </c>
      <c r="B12" s="11"/>
      <c r="C12" t="s">
        <v>15</v>
      </c>
      <c r="D12" s="11"/>
      <c r="E12" s="11"/>
      <c r="F12" s="11"/>
    </row>
    <row r="13" spans="1:6" ht="15.75" thickBot="1" x14ac:dyDescent="0.3">
      <c r="A13" s="3" t="s">
        <v>7</v>
      </c>
      <c r="B13" s="45" t="s">
        <v>43</v>
      </c>
      <c r="C13" s="46"/>
      <c r="D13" s="47"/>
    </row>
    <row r="14" spans="1:6" ht="15.75" thickBot="1" x14ac:dyDescent="0.3">
      <c r="A14" s="3" t="s">
        <v>8</v>
      </c>
      <c r="B14" s="45" t="s">
        <v>42</v>
      </c>
      <c r="C14" s="46"/>
      <c r="D14" s="47"/>
    </row>
    <row r="15" spans="1:6" ht="15.75" thickBot="1" x14ac:dyDescent="0.3">
      <c r="A15" s="3" t="s">
        <v>9</v>
      </c>
      <c r="B15" s="45" t="s">
        <v>43</v>
      </c>
      <c r="C15" s="46"/>
      <c r="D15" s="47"/>
    </row>
    <row r="17" spans="1:3" ht="15.75" thickBot="1" x14ac:dyDescent="0.3">
      <c r="A17" s="2" t="s">
        <v>10</v>
      </c>
    </row>
    <row r="18" spans="1:3" ht="15.75" thickBot="1" x14ac:dyDescent="0.3">
      <c r="A18" t="s">
        <v>11</v>
      </c>
      <c r="B18" s="48">
        <v>5</v>
      </c>
    </row>
    <row r="20" spans="1:3" x14ac:dyDescent="0.25">
      <c r="A20" s="2" t="s">
        <v>12</v>
      </c>
    </row>
    <row r="21" spans="1:3" ht="15.75" thickBot="1" x14ac:dyDescent="0.3">
      <c r="A21" s="6" t="s">
        <v>13</v>
      </c>
      <c r="B21" s="7" t="s">
        <v>14</v>
      </c>
    </row>
    <row r="22" spans="1:3" ht="15.75" thickBot="1" x14ac:dyDescent="0.3">
      <c r="A22" s="22">
        <v>45362</v>
      </c>
      <c r="B22" s="48">
        <v>8</v>
      </c>
    </row>
    <row r="23" spans="1:3" ht="15.75" thickBot="1" x14ac:dyDescent="0.3">
      <c r="A23" s="22">
        <v>45363</v>
      </c>
      <c r="B23" s="48">
        <v>8</v>
      </c>
    </row>
    <row r="24" spans="1:3" ht="15.75" thickBot="1" x14ac:dyDescent="0.3">
      <c r="A24" s="22">
        <v>45364</v>
      </c>
      <c r="B24" s="48">
        <v>8</v>
      </c>
    </row>
    <row r="25" spans="1:3" ht="15.75" thickBot="1" x14ac:dyDescent="0.3">
      <c r="A25" s="22">
        <v>45365</v>
      </c>
      <c r="B25" s="48">
        <v>8</v>
      </c>
    </row>
    <row r="26" spans="1:3" ht="15.75" thickBot="1" x14ac:dyDescent="0.3">
      <c r="A26" s="22">
        <v>45366</v>
      </c>
      <c r="B26" s="48">
        <v>5.5</v>
      </c>
    </row>
    <row r="27" spans="1:3" ht="15.75" thickBot="1" x14ac:dyDescent="0.3">
      <c r="A27" s="22">
        <v>45367</v>
      </c>
      <c r="B27" s="48"/>
    </row>
    <row r="28" spans="1:3" ht="15.75" thickBot="1" x14ac:dyDescent="0.3">
      <c r="A28" s="22">
        <v>45368</v>
      </c>
      <c r="B28" s="48"/>
    </row>
    <row r="29" spans="1:3" x14ac:dyDescent="0.25">
      <c r="B29" s="23">
        <f>SUM(B22:B28)</f>
        <v>37.5</v>
      </c>
    </row>
    <row r="32" spans="1:3" x14ac:dyDescent="0.25">
      <c r="A32" s="8"/>
      <c r="B32" s="66" t="s">
        <v>135</v>
      </c>
      <c r="C32" s="66"/>
    </row>
    <row r="33" spans="1:3" x14ac:dyDescent="0.25">
      <c r="B33" s="67" t="s">
        <v>136</v>
      </c>
      <c r="C33" s="67"/>
    </row>
    <row r="34" spans="1:3" x14ac:dyDescent="0.25">
      <c r="A34" s="55" t="s">
        <v>17</v>
      </c>
      <c r="B34" s="67"/>
      <c r="C34" s="67"/>
    </row>
  </sheetData>
  <sheetProtection sheet="1" objects="1" scenarios="1"/>
  <mergeCells count="8">
    <mergeCell ref="B32:C32"/>
    <mergeCell ref="B34:C34"/>
    <mergeCell ref="B33:C33"/>
    <mergeCell ref="B3:D3"/>
    <mergeCell ref="B5:D5"/>
    <mergeCell ref="B6:D6"/>
    <mergeCell ref="B7:D7"/>
    <mergeCell ref="B8:D8"/>
  </mergeCells>
  <hyperlinks>
    <hyperlink ref="A34" r:id="rId1" xr:uid="{433E5AC7-5DA1-4A53-A683-3E9CC50A7924}"/>
  </hyperlinks>
  <pageMargins left="0.7" right="0.7" top="0.78740157499999996" bottom="0.78740157499999996" header="0.3" footer="0.3"/>
  <pageSetup paperSize="9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Hilfstabelle!$E$2:$E$4</xm:f>
          </x14:formula1>
          <xm:sqref>B13:B15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F2769-8BFE-495C-B257-757D28A45C6E}">
  <sheetPr>
    <tabColor rgb="FF92D050"/>
  </sheetPr>
  <dimension ref="A1:N44"/>
  <sheetViews>
    <sheetView zoomScaleNormal="100" workbookViewId="0">
      <selection activeCell="L2" sqref="L2"/>
    </sheetView>
  </sheetViews>
  <sheetFormatPr baseColWidth="10" defaultRowHeight="15" x14ac:dyDescent="0.25"/>
  <cols>
    <col min="5" max="5" width="7.85546875" bestFit="1" customWidth="1"/>
    <col min="6" max="6" width="13.85546875" style="30" customWidth="1"/>
    <col min="7" max="7" width="11.5703125" style="30"/>
    <col min="8" max="8" width="10.28515625" style="30" customWidth="1"/>
    <col min="9" max="9" width="8.7109375" bestFit="1" customWidth="1"/>
    <col min="10" max="10" width="7.28515625" customWidth="1"/>
  </cols>
  <sheetData>
    <row r="1" spans="1:14" ht="15.75" thickBot="1" x14ac:dyDescent="0.3">
      <c r="A1" s="2" t="s">
        <v>18</v>
      </c>
      <c r="C1" t="str">
        <f>Stammdaten!$B$3</f>
        <v>AZS System AG</v>
      </c>
    </row>
    <row r="2" spans="1:14" ht="15.75" thickBot="1" x14ac:dyDescent="0.3">
      <c r="A2" t="s">
        <v>19</v>
      </c>
      <c r="C2" s="74" t="str">
        <f>Stammdaten!B5&amp;", "&amp;Stammdaten!B6</f>
        <v>Mustermann, Max</v>
      </c>
      <c r="D2" s="75"/>
      <c r="E2" s="75"/>
      <c r="F2" s="76"/>
      <c r="K2" s="4" t="s">
        <v>20</v>
      </c>
      <c r="L2" s="43">
        <v>5</v>
      </c>
    </row>
    <row r="3" spans="1:14" ht="15.75" thickBot="1" x14ac:dyDescent="0.3">
      <c r="A3" t="s">
        <v>5</v>
      </c>
      <c r="C3" s="74" t="str">
        <f>Stammdaten!B8</f>
        <v>Vertrieb</v>
      </c>
      <c r="D3" s="75"/>
      <c r="E3" s="75"/>
      <c r="F3" s="76"/>
      <c r="K3" s="4" t="s">
        <v>21</v>
      </c>
      <c r="L3" s="5">
        <f>Stammdaten!B10</f>
        <v>2026</v>
      </c>
    </row>
    <row r="4" spans="1:14" ht="15.6" customHeight="1" thickBot="1" x14ac:dyDescent="0.6">
      <c r="A4" s="65" t="s">
        <v>4</v>
      </c>
      <c r="C4" s="77">
        <f>Stammdaten!B7</f>
        <v>107</v>
      </c>
      <c r="D4" s="78"/>
      <c r="E4" s="78"/>
      <c r="F4" s="79"/>
      <c r="N4" s="29"/>
    </row>
    <row r="6" spans="1:14" ht="17.45" customHeight="1" x14ac:dyDescent="0.25">
      <c r="A6" s="26" t="s">
        <v>22</v>
      </c>
      <c r="B6" s="26" t="s">
        <v>23</v>
      </c>
      <c r="C6" s="26" t="s">
        <v>24</v>
      </c>
      <c r="D6" s="26" t="s">
        <v>25</v>
      </c>
      <c r="E6" s="26" t="s">
        <v>26</v>
      </c>
      <c r="F6" s="61" t="s">
        <v>27</v>
      </c>
      <c r="G6" s="61" t="s">
        <v>28</v>
      </c>
      <c r="H6" s="61" t="s">
        <v>33</v>
      </c>
      <c r="I6" s="26" t="s">
        <v>29</v>
      </c>
      <c r="J6" s="26" t="s">
        <v>30</v>
      </c>
      <c r="K6" s="26" t="s">
        <v>31</v>
      </c>
      <c r="L6" s="26" t="s">
        <v>32</v>
      </c>
    </row>
    <row r="7" spans="1:14" x14ac:dyDescent="0.25">
      <c r="A7" s="27" cm="1">
        <f t="array" ref="A7:A37">_xlfn.SEQUENCE(EOMONTH(DATE(L3,L2,1),0)-DATE(L3,L2,1)+1,,DATE(L3,L2,1))</f>
        <v>46143</v>
      </c>
      <c r="B7" s="44"/>
      <c r="C7" s="44"/>
      <c r="D7" s="28" t="str" cm="1">
        <f t="array" ref="D7">_xlfn.IFS(C7="","",(C7-B7)&gt;9.5+E7,0.75,(C7-B7)&gt;6+E7,0.5,(C7-B7)&lt;=6+E7,0)</f>
        <v/>
      </c>
      <c r="E7" s="44"/>
      <c r="F7" s="62"/>
      <c r="G7" s="62"/>
      <c r="H7" s="62"/>
      <c r="I7" s="44"/>
      <c r="J7" s="28" cm="1">
        <f t="array" aca="1" ref="J7" ca="1">_xlfn.IFS(A7="",0,I7&lt;&gt;"",I7,A7&gt;TODAY(),0,G7&lt;&gt;"",0,OR($A7=Feiertage!$D$5:$D$24),0,OR($A7&lt;&gt;Feiertage!$D$5:$D$24),_xlfn.XLOOKUP(WEEKDAY(A7),WEEKDAY(Stammdaten!$A$22:$A$28),Stammdaten!$B$22:$B$28))</f>
        <v>0</v>
      </c>
      <c r="K7" s="28">
        <f>IF(B7="",0,C7-B7-D7-E7)</f>
        <v>0</v>
      </c>
      <c r="L7" s="28">
        <f ca="1">IFERROR(K7-J7,"")</f>
        <v>0</v>
      </c>
    </row>
    <row r="8" spans="1:14" x14ac:dyDescent="0.25">
      <c r="A8" s="27">
        <v>46144</v>
      </c>
      <c r="B8" s="44"/>
      <c r="C8" s="44"/>
      <c r="D8" s="28" t="str" cm="1">
        <f t="array" ref="D8">_xlfn.IFS(C8="","",(C8-B8)&gt;9.5+E8,0.75,(C8-B8)&gt;6+E8,0.5,(C8-B8)&lt;=6+E8,0)</f>
        <v/>
      </c>
      <c r="E8" s="44"/>
      <c r="F8" s="62"/>
      <c r="G8" s="62"/>
      <c r="H8" s="62"/>
      <c r="I8" s="44"/>
      <c r="J8" s="28" cm="1">
        <f t="array" aca="1" ref="J8" ca="1">_xlfn.IFS(A8="",0,I8&lt;&gt;"",I8,A8&gt;TODAY(),0,G8&lt;&gt;"",0,OR($A8=Feiertage!$D$5:$D$24),0,OR($A8&lt;&gt;Feiertage!$D$5:$D$24),_xlfn.XLOOKUP(WEEKDAY(A8),WEEKDAY(Stammdaten!$A$22:$A$28),Stammdaten!$B$22:$B$28))</f>
        <v>0</v>
      </c>
      <c r="K8" s="28">
        <f>IF(B8="",0,C8-B8-D8-E8)</f>
        <v>0</v>
      </c>
      <c r="L8" s="28">
        <f ca="1">IFERROR(K8-J8,"")</f>
        <v>0</v>
      </c>
    </row>
    <row r="9" spans="1:14" x14ac:dyDescent="0.25">
      <c r="A9" s="27">
        <v>46145</v>
      </c>
      <c r="B9" s="44"/>
      <c r="C9" s="44"/>
      <c r="D9" s="28" t="str" cm="1">
        <f t="array" ref="D9">_xlfn.IFS(C9="","",(C9-B9)&gt;9.5+E9,0.75,(C9-B9)&gt;6+E9,0.5,(C9-B9)&lt;=6+E9,0)</f>
        <v/>
      </c>
      <c r="E9" s="44"/>
      <c r="F9" s="62"/>
      <c r="G9" s="62"/>
      <c r="H9" s="62"/>
      <c r="I9" s="44"/>
      <c r="J9" s="28" cm="1">
        <f t="array" aca="1" ref="J9" ca="1">_xlfn.IFS(A9="",0,I9&lt;&gt;"",I9,A9&gt;TODAY(),0,G9&lt;&gt;"",0,OR($A9=Feiertage!$D$5:$D$24),0,OR($A9&lt;&gt;Feiertage!$D$5:$D$24),_xlfn.XLOOKUP(WEEKDAY(A9),WEEKDAY(Stammdaten!$A$22:$A$28),Stammdaten!$B$22:$B$28))</f>
        <v>0</v>
      </c>
      <c r="K9" s="28">
        <f t="shared" ref="K9:K37" si="0">IF(B9="",0,C9-B9-D9-E9)</f>
        <v>0</v>
      </c>
      <c r="L9" s="28">
        <f t="shared" ref="L9:L37" ca="1" si="1">IFERROR(K9-J9,"")</f>
        <v>0</v>
      </c>
    </row>
    <row r="10" spans="1:14" x14ac:dyDescent="0.25">
      <c r="A10" s="27">
        <v>46146</v>
      </c>
      <c r="B10" s="44"/>
      <c r="C10" s="44"/>
      <c r="D10" s="28" t="str" cm="1">
        <f t="array" ref="D10">_xlfn.IFS(C10="","",(C10-B10)&gt;9.5+E10,0.75,(C10-B10)&gt;6+E10,0.5,(C10-B10)&lt;=6+E10,0)</f>
        <v/>
      </c>
      <c r="E10" s="44"/>
      <c r="F10" s="62"/>
      <c r="G10" s="62"/>
      <c r="H10" s="62"/>
      <c r="I10" s="44"/>
      <c r="J10" s="28" cm="1">
        <f t="array" aca="1" ref="J10" ca="1">_xlfn.IFS(A10="",0,I10&lt;&gt;"",I10,A10&gt;TODAY(),0,G10&lt;&gt;"",0,OR($A10=Feiertage!$D$5:$D$24),0,OR($A10&lt;&gt;Feiertage!$D$5:$D$24),_xlfn.XLOOKUP(WEEKDAY(A10),WEEKDAY(Stammdaten!$A$22:$A$28),Stammdaten!$B$22:$B$28))</f>
        <v>0</v>
      </c>
      <c r="K10" s="28">
        <f t="shared" si="0"/>
        <v>0</v>
      </c>
      <c r="L10" s="28">
        <f t="shared" ca="1" si="1"/>
        <v>0</v>
      </c>
    </row>
    <row r="11" spans="1:14" x14ac:dyDescent="0.25">
      <c r="A11" s="27">
        <v>46147</v>
      </c>
      <c r="B11" s="44"/>
      <c r="C11" s="44"/>
      <c r="D11" s="28" t="str" cm="1">
        <f t="array" ref="D11">_xlfn.IFS(C11="","",(C11-B11)&gt;9.5+E11,0.75,(C11-B11)&gt;6+E11,0.5,(C11-B11)&lt;=6+E11,0)</f>
        <v/>
      </c>
      <c r="E11" s="44"/>
      <c r="F11" s="62"/>
      <c r="G11" s="62"/>
      <c r="H11" s="62"/>
      <c r="I11" s="44"/>
      <c r="J11" s="28" cm="1">
        <f t="array" aca="1" ref="J11" ca="1">_xlfn.IFS(A11="",0,I11&lt;&gt;"",I11,A11&gt;TODAY(),0,G11&lt;&gt;"",0,OR($A11=Feiertage!$D$5:$D$24),0,OR($A11&lt;&gt;Feiertage!$D$5:$D$24),_xlfn.XLOOKUP(WEEKDAY(A11),WEEKDAY(Stammdaten!$A$22:$A$28),Stammdaten!$B$22:$B$28))</f>
        <v>0</v>
      </c>
      <c r="K11" s="28">
        <f t="shared" si="0"/>
        <v>0</v>
      </c>
      <c r="L11" s="28">
        <f t="shared" ca="1" si="1"/>
        <v>0</v>
      </c>
    </row>
    <row r="12" spans="1:14" x14ac:dyDescent="0.25">
      <c r="A12" s="27">
        <v>46148</v>
      </c>
      <c r="B12" s="44"/>
      <c r="C12" s="44"/>
      <c r="D12" s="28" t="str" cm="1">
        <f t="array" ref="D12">_xlfn.IFS(C12="","",(C12-B12)&gt;9.5+E12,0.75,(C12-B12)&gt;6+E12,0.5,(C12-B12)&lt;=6+E12,0)</f>
        <v/>
      </c>
      <c r="E12" s="44"/>
      <c r="F12" s="62"/>
      <c r="G12" s="62"/>
      <c r="H12" s="62"/>
      <c r="I12" s="44"/>
      <c r="J12" s="28" cm="1">
        <f t="array" aca="1" ref="J12" ca="1">_xlfn.IFS(A12="",0,I12&lt;&gt;"",I12,A12&gt;TODAY(),0,G12&lt;&gt;"",0,OR($A12=Feiertage!$D$5:$D$24),0,OR($A12&lt;&gt;Feiertage!$D$5:$D$24),_xlfn.XLOOKUP(WEEKDAY(A12),WEEKDAY(Stammdaten!$A$22:$A$28),Stammdaten!$B$22:$B$28))</f>
        <v>0</v>
      </c>
      <c r="K12" s="28">
        <f t="shared" si="0"/>
        <v>0</v>
      </c>
      <c r="L12" s="28">
        <f t="shared" ca="1" si="1"/>
        <v>0</v>
      </c>
    </row>
    <row r="13" spans="1:14" x14ac:dyDescent="0.25">
      <c r="A13" s="27">
        <v>46149</v>
      </c>
      <c r="B13" s="44"/>
      <c r="C13" s="44"/>
      <c r="D13" s="28" t="str" cm="1">
        <f t="array" ref="D13">_xlfn.IFS(C13="","",(C13-B13)&gt;9.5+E13,0.75,(C13-B13)&gt;6+E13,0.5,(C13-B13)&lt;=6+E13,0)</f>
        <v/>
      </c>
      <c r="E13" s="44"/>
      <c r="F13" s="62"/>
      <c r="G13" s="62"/>
      <c r="H13" s="62"/>
      <c r="I13" s="44"/>
      <c r="J13" s="28" cm="1">
        <f t="array" aca="1" ref="J13" ca="1">_xlfn.IFS(A13="",0,I13&lt;&gt;"",I13,A13&gt;TODAY(),0,G13&lt;&gt;"",0,OR($A13=Feiertage!$D$5:$D$24),0,OR($A13&lt;&gt;Feiertage!$D$5:$D$24),_xlfn.XLOOKUP(WEEKDAY(A13),WEEKDAY(Stammdaten!$A$22:$A$28),Stammdaten!$B$22:$B$28))</f>
        <v>0</v>
      </c>
      <c r="K13" s="28">
        <f t="shared" si="0"/>
        <v>0</v>
      </c>
      <c r="L13" s="28">
        <f t="shared" ca="1" si="1"/>
        <v>0</v>
      </c>
    </row>
    <row r="14" spans="1:14" x14ac:dyDescent="0.25">
      <c r="A14" s="27">
        <v>46150</v>
      </c>
      <c r="B14" s="44"/>
      <c r="C14" s="44"/>
      <c r="D14" s="28" t="str" cm="1">
        <f t="array" ref="D14">_xlfn.IFS(C14="","",(C14-B14)&gt;9.5+E14,0.75,(C14-B14)&gt;6+E14,0.5,(C14-B14)&lt;=6+E14,0)</f>
        <v/>
      </c>
      <c r="E14" s="44"/>
      <c r="F14" s="62"/>
      <c r="G14" s="62"/>
      <c r="H14" s="62"/>
      <c r="I14" s="44"/>
      <c r="J14" s="28" cm="1">
        <f t="array" aca="1" ref="J14" ca="1">_xlfn.IFS(A14="",0,I14&lt;&gt;"",I14,A14&gt;TODAY(),0,G14&lt;&gt;"",0,OR($A14=Feiertage!$D$5:$D$24),0,OR($A14&lt;&gt;Feiertage!$D$5:$D$24),_xlfn.XLOOKUP(WEEKDAY(A14),WEEKDAY(Stammdaten!$A$22:$A$28),Stammdaten!$B$22:$B$28))</f>
        <v>0</v>
      </c>
      <c r="K14" s="28">
        <f t="shared" si="0"/>
        <v>0</v>
      </c>
      <c r="L14" s="28">
        <f t="shared" ca="1" si="1"/>
        <v>0</v>
      </c>
    </row>
    <row r="15" spans="1:14" x14ac:dyDescent="0.25">
      <c r="A15" s="27">
        <v>46151</v>
      </c>
      <c r="B15" s="44"/>
      <c r="C15" s="44"/>
      <c r="D15" s="28" t="str" cm="1">
        <f t="array" ref="D15">_xlfn.IFS(C15="","",(C15-B15)&gt;9.5+E15,0.75,(C15-B15)&gt;6+E15,0.5,(C15-B15)&lt;=6+E15,0)</f>
        <v/>
      </c>
      <c r="E15" s="44"/>
      <c r="F15" s="62"/>
      <c r="G15" s="62"/>
      <c r="H15" s="62"/>
      <c r="I15" s="44"/>
      <c r="J15" s="28" cm="1">
        <f t="array" aca="1" ref="J15" ca="1">_xlfn.IFS(A15="",0,I15&lt;&gt;"",I15,A15&gt;TODAY(),0,G15&lt;&gt;"",0,OR($A15=Feiertage!$D$5:$D$24),0,OR($A15&lt;&gt;Feiertage!$D$5:$D$24),_xlfn.XLOOKUP(WEEKDAY(A15),WEEKDAY(Stammdaten!$A$22:$A$28),Stammdaten!$B$22:$B$28))</f>
        <v>0</v>
      </c>
      <c r="K15" s="28">
        <f t="shared" si="0"/>
        <v>0</v>
      </c>
      <c r="L15" s="28">
        <f t="shared" ca="1" si="1"/>
        <v>0</v>
      </c>
    </row>
    <row r="16" spans="1:14" x14ac:dyDescent="0.25">
      <c r="A16" s="27">
        <v>46152</v>
      </c>
      <c r="B16" s="44"/>
      <c r="C16" s="44"/>
      <c r="D16" s="28" t="str" cm="1">
        <f t="array" ref="D16">_xlfn.IFS(C16="","",(C16-B16)&gt;9.5+E16,0.75,(C16-B16)&gt;6+E16,0.5,(C16-B16)&lt;=6+E16,0)</f>
        <v/>
      </c>
      <c r="E16" s="44"/>
      <c r="F16" s="62"/>
      <c r="G16" s="62"/>
      <c r="H16" s="62"/>
      <c r="I16" s="44"/>
      <c r="J16" s="28" cm="1">
        <f t="array" aca="1" ref="J16" ca="1">_xlfn.IFS(A16="",0,I16&lt;&gt;"",I16,A16&gt;TODAY(),0,G16&lt;&gt;"",0,OR($A16=Feiertage!$D$5:$D$24),0,OR($A16&lt;&gt;Feiertage!$D$5:$D$24),_xlfn.XLOOKUP(WEEKDAY(A16),WEEKDAY(Stammdaten!$A$22:$A$28),Stammdaten!$B$22:$B$28))</f>
        <v>0</v>
      </c>
      <c r="K16" s="28">
        <f t="shared" si="0"/>
        <v>0</v>
      </c>
      <c r="L16" s="28">
        <f t="shared" ca="1" si="1"/>
        <v>0</v>
      </c>
    </row>
    <row r="17" spans="1:12" x14ac:dyDescent="0.25">
      <c r="A17" s="27">
        <v>46153</v>
      </c>
      <c r="B17" s="44"/>
      <c r="C17" s="44"/>
      <c r="D17" s="28" t="str" cm="1">
        <f t="array" ref="D17">_xlfn.IFS(C17="","",(C17-B17)&gt;9.5+E17,0.75,(C17-B17)&gt;6+E17,0.5,(C17-B17)&lt;=6+E17,0)</f>
        <v/>
      </c>
      <c r="E17" s="44"/>
      <c r="F17" s="62"/>
      <c r="G17" s="62"/>
      <c r="H17" s="62"/>
      <c r="I17" s="44"/>
      <c r="J17" s="28" cm="1">
        <f t="array" aca="1" ref="J17" ca="1">_xlfn.IFS(A17="",0,I17&lt;&gt;"",I17,A17&gt;TODAY(),0,G17&lt;&gt;"",0,OR($A17=Feiertage!$D$5:$D$24),0,OR($A17&lt;&gt;Feiertage!$D$5:$D$24),_xlfn.XLOOKUP(WEEKDAY(A17),WEEKDAY(Stammdaten!$A$22:$A$28),Stammdaten!$B$22:$B$28))</f>
        <v>0</v>
      </c>
      <c r="K17" s="28">
        <f t="shared" si="0"/>
        <v>0</v>
      </c>
      <c r="L17" s="28">
        <f t="shared" ca="1" si="1"/>
        <v>0</v>
      </c>
    </row>
    <row r="18" spans="1:12" x14ac:dyDescent="0.25">
      <c r="A18" s="27">
        <v>46154</v>
      </c>
      <c r="B18" s="44"/>
      <c r="C18" s="44"/>
      <c r="D18" s="28" t="str" cm="1">
        <f t="array" ref="D18">_xlfn.IFS(C18="","",(C18-B18)&gt;9.5+E18,0.75,(C18-B18)&gt;6+E18,0.5,(C18-B18)&lt;=6+E18,0)</f>
        <v/>
      </c>
      <c r="E18" s="44"/>
      <c r="F18" s="62"/>
      <c r="G18" s="62"/>
      <c r="H18" s="62"/>
      <c r="I18" s="44"/>
      <c r="J18" s="28" cm="1">
        <f t="array" aca="1" ref="J18" ca="1">_xlfn.IFS(A18="",0,I18&lt;&gt;"",I18,A18&gt;TODAY(),0,G18&lt;&gt;"",0,OR($A18=Feiertage!$D$5:$D$24),0,OR($A18&lt;&gt;Feiertage!$D$5:$D$24),_xlfn.XLOOKUP(WEEKDAY(A18),WEEKDAY(Stammdaten!$A$22:$A$28),Stammdaten!$B$22:$B$28))</f>
        <v>0</v>
      </c>
      <c r="K18" s="28">
        <f t="shared" si="0"/>
        <v>0</v>
      </c>
      <c r="L18" s="28">
        <f t="shared" ca="1" si="1"/>
        <v>0</v>
      </c>
    </row>
    <row r="19" spans="1:12" x14ac:dyDescent="0.25">
      <c r="A19" s="27">
        <v>46155</v>
      </c>
      <c r="B19" s="44"/>
      <c r="C19" s="44"/>
      <c r="D19" s="28" t="str" cm="1">
        <f t="array" ref="D19">_xlfn.IFS(C19="","",(C19-B19)&gt;9.5+E19,0.75,(C19-B19)&gt;6+E19,0.5,(C19-B19)&lt;=6+E19,0)</f>
        <v/>
      </c>
      <c r="E19" s="44"/>
      <c r="F19" s="62"/>
      <c r="G19" s="62"/>
      <c r="H19" s="62"/>
      <c r="I19" s="44"/>
      <c r="J19" s="28" cm="1">
        <f t="array" aca="1" ref="J19" ca="1">_xlfn.IFS(A19="",0,I19&lt;&gt;"",I19,A19&gt;TODAY(),0,G19&lt;&gt;"",0,OR($A19=Feiertage!$D$5:$D$24),0,OR($A19&lt;&gt;Feiertage!$D$5:$D$24),_xlfn.XLOOKUP(WEEKDAY(A19),WEEKDAY(Stammdaten!$A$22:$A$28),Stammdaten!$B$22:$B$28))</f>
        <v>0</v>
      </c>
      <c r="K19" s="28">
        <f t="shared" si="0"/>
        <v>0</v>
      </c>
      <c r="L19" s="28">
        <f t="shared" ca="1" si="1"/>
        <v>0</v>
      </c>
    </row>
    <row r="20" spans="1:12" x14ac:dyDescent="0.25">
      <c r="A20" s="27">
        <v>46156</v>
      </c>
      <c r="B20" s="44"/>
      <c r="C20" s="44"/>
      <c r="D20" s="28" t="str" cm="1">
        <f t="array" ref="D20">_xlfn.IFS(C20="","",(C20-B20)&gt;9.5+E20,0.75,(C20-B20)&gt;6+E20,0.5,(C20-B20)&lt;=6+E20,0)</f>
        <v/>
      </c>
      <c r="E20" s="44"/>
      <c r="F20" s="62"/>
      <c r="G20" s="62"/>
      <c r="H20" s="62"/>
      <c r="I20" s="44"/>
      <c r="J20" s="28" cm="1">
        <f t="array" aca="1" ref="J20" ca="1">_xlfn.IFS(A20="",0,I20&lt;&gt;"",I20,A20&gt;TODAY(),0,G20&lt;&gt;"",0,OR($A20=Feiertage!$D$5:$D$24),0,OR($A20&lt;&gt;Feiertage!$D$5:$D$24),_xlfn.XLOOKUP(WEEKDAY(A20),WEEKDAY(Stammdaten!$A$22:$A$28),Stammdaten!$B$22:$B$28))</f>
        <v>0</v>
      </c>
      <c r="K20" s="28">
        <f t="shared" si="0"/>
        <v>0</v>
      </c>
      <c r="L20" s="28">
        <f t="shared" ca="1" si="1"/>
        <v>0</v>
      </c>
    </row>
    <row r="21" spans="1:12" x14ac:dyDescent="0.25">
      <c r="A21" s="27">
        <v>46157</v>
      </c>
      <c r="B21" s="44"/>
      <c r="C21" s="44"/>
      <c r="D21" s="28" t="str" cm="1">
        <f t="array" ref="D21">_xlfn.IFS(C21="","",(C21-B21)&gt;9.5+E21,0.75,(C21-B21)&gt;6+E21,0.5,(C21-B21)&lt;=6+E21,0)</f>
        <v/>
      </c>
      <c r="E21" s="44"/>
      <c r="F21" s="62"/>
      <c r="G21" s="62"/>
      <c r="H21" s="62"/>
      <c r="I21" s="44"/>
      <c r="J21" s="28" cm="1">
        <f t="array" aca="1" ref="J21" ca="1">_xlfn.IFS(A21="",0,I21&lt;&gt;"",I21,A21&gt;TODAY(),0,G21&lt;&gt;"",0,OR($A21=Feiertage!$D$5:$D$24),0,OR($A21&lt;&gt;Feiertage!$D$5:$D$24),_xlfn.XLOOKUP(WEEKDAY(A21),WEEKDAY(Stammdaten!$A$22:$A$28),Stammdaten!$B$22:$B$28))</f>
        <v>0</v>
      </c>
      <c r="K21" s="28">
        <f t="shared" si="0"/>
        <v>0</v>
      </c>
      <c r="L21" s="28">
        <f t="shared" ca="1" si="1"/>
        <v>0</v>
      </c>
    </row>
    <row r="22" spans="1:12" x14ac:dyDescent="0.25">
      <c r="A22" s="27">
        <v>46158</v>
      </c>
      <c r="B22" s="44"/>
      <c r="C22" s="44"/>
      <c r="D22" s="28" t="str" cm="1">
        <f t="array" ref="D22">_xlfn.IFS(C22="","",(C22-B22)&gt;9.5+E22,0.75,(C22-B22)&gt;6+E22,0.5,(C22-B22)&lt;=6+E22,0)</f>
        <v/>
      </c>
      <c r="E22" s="44"/>
      <c r="F22" s="62"/>
      <c r="G22" s="62"/>
      <c r="H22" s="62"/>
      <c r="I22" s="44"/>
      <c r="J22" s="28" cm="1">
        <f t="array" aca="1" ref="J22" ca="1">_xlfn.IFS(A22="",0,I22&lt;&gt;"",I22,A22&gt;TODAY(),0,G22&lt;&gt;"",0,OR($A22=Feiertage!$D$5:$D$24),0,OR($A22&lt;&gt;Feiertage!$D$5:$D$24),_xlfn.XLOOKUP(WEEKDAY(A22),WEEKDAY(Stammdaten!$A$22:$A$28),Stammdaten!$B$22:$B$28))</f>
        <v>0</v>
      </c>
      <c r="K22" s="28">
        <f t="shared" si="0"/>
        <v>0</v>
      </c>
      <c r="L22" s="28">
        <f t="shared" ca="1" si="1"/>
        <v>0</v>
      </c>
    </row>
    <row r="23" spans="1:12" x14ac:dyDescent="0.25">
      <c r="A23" s="27">
        <v>46159</v>
      </c>
      <c r="B23" s="44"/>
      <c r="C23" s="44"/>
      <c r="D23" s="28" t="str" cm="1">
        <f t="array" ref="D23">_xlfn.IFS(C23="","",(C23-B23)&gt;9.5+E23,0.75,(C23-B23)&gt;6+E23,0.5,(C23-B23)&lt;=6+E23,0)</f>
        <v/>
      </c>
      <c r="E23" s="44"/>
      <c r="F23" s="62"/>
      <c r="G23" s="62"/>
      <c r="H23" s="62"/>
      <c r="I23" s="44"/>
      <c r="J23" s="28" cm="1">
        <f t="array" aca="1" ref="J23" ca="1">_xlfn.IFS(A23="",0,I23&lt;&gt;"",I23,A23&gt;TODAY(),0,G23&lt;&gt;"",0,OR($A23=Feiertage!$D$5:$D$24),0,OR($A23&lt;&gt;Feiertage!$D$5:$D$24),_xlfn.XLOOKUP(WEEKDAY(A23),WEEKDAY(Stammdaten!$A$22:$A$28),Stammdaten!$B$22:$B$28))</f>
        <v>0</v>
      </c>
      <c r="K23" s="28">
        <f t="shared" si="0"/>
        <v>0</v>
      </c>
      <c r="L23" s="28">
        <f t="shared" ca="1" si="1"/>
        <v>0</v>
      </c>
    </row>
    <row r="24" spans="1:12" x14ac:dyDescent="0.25">
      <c r="A24" s="27">
        <v>46160</v>
      </c>
      <c r="B24" s="44"/>
      <c r="C24" s="44"/>
      <c r="D24" s="28" t="str" cm="1">
        <f t="array" ref="D24">_xlfn.IFS(C24="","",(C24-B24)&gt;9.5+E24,0.75,(C24-B24)&gt;6+E24,0.5,(C24-B24)&lt;=6+E24,0)</f>
        <v/>
      </c>
      <c r="E24" s="44"/>
      <c r="F24" s="62"/>
      <c r="G24" s="62"/>
      <c r="H24" s="62"/>
      <c r="I24" s="44"/>
      <c r="J24" s="28" cm="1">
        <f t="array" aca="1" ref="J24" ca="1">_xlfn.IFS(A24="",0,I24&lt;&gt;"",I24,A24&gt;TODAY(),0,G24&lt;&gt;"",0,OR($A24=Feiertage!$D$5:$D$24),0,OR($A24&lt;&gt;Feiertage!$D$5:$D$24),_xlfn.XLOOKUP(WEEKDAY(A24),WEEKDAY(Stammdaten!$A$22:$A$28),Stammdaten!$B$22:$B$28))</f>
        <v>0</v>
      </c>
      <c r="K24" s="28">
        <f t="shared" si="0"/>
        <v>0</v>
      </c>
      <c r="L24" s="28">
        <f t="shared" ca="1" si="1"/>
        <v>0</v>
      </c>
    </row>
    <row r="25" spans="1:12" x14ac:dyDescent="0.25">
      <c r="A25" s="27">
        <v>46161</v>
      </c>
      <c r="B25" s="44"/>
      <c r="C25" s="44"/>
      <c r="D25" s="28" t="str" cm="1">
        <f t="array" ref="D25">_xlfn.IFS(C25="","",(C25-B25)&gt;9.5+E25,0.75,(C25-B25)&gt;6+E25,0.5,(C25-B25)&lt;=6+E25,0)</f>
        <v/>
      </c>
      <c r="E25" s="44"/>
      <c r="F25" s="62"/>
      <c r="G25" s="62"/>
      <c r="H25" s="62"/>
      <c r="I25" s="44"/>
      <c r="J25" s="28" cm="1">
        <f t="array" aca="1" ref="J25" ca="1">_xlfn.IFS(A25="",0,I25&lt;&gt;"",I25,A25&gt;TODAY(),0,G25&lt;&gt;"",0,OR($A25=Feiertage!$D$5:$D$24),0,OR($A25&lt;&gt;Feiertage!$D$5:$D$24),_xlfn.XLOOKUP(WEEKDAY(A25),WEEKDAY(Stammdaten!$A$22:$A$28),Stammdaten!$B$22:$B$28))</f>
        <v>0</v>
      </c>
      <c r="K25" s="28">
        <f t="shared" si="0"/>
        <v>0</v>
      </c>
      <c r="L25" s="28">
        <f t="shared" ca="1" si="1"/>
        <v>0</v>
      </c>
    </row>
    <row r="26" spans="1:12" x14ac:dyDescent="0.25">
      <c r="A26" s="27">
        <v>46162</v>
      </c>
      <c r="B26" s="44"/>
      <c r="C26" s="44"/>
      <c r="D26" s="28" t="str" cm="1">
        <f t="array" ref="D26">_xlfn.IFS(C26="","",(C26-B26)&gt;9.5+E26,0.75,(C26-B26)&gt;6+E26,0.5,(C26-B26)&lt;=6+E26,0)</f>
        <v/>
      </c>
      <c r="E26" s="44"/>
      <c r="F26" s="62"/>
      <c r="G26" s="62"/>
      <c r="H26" s="62"/>
      <c r="I26" s="44"/>
      <c r="J26" s="28" cm="1">
        <f t="array" aca="1" ref="J26" ca="1">_xlfn.IFS(A26="",0,I26&lt;&gt;"",I26,A26&gt;TODAY(),0,G26&lt;&gt;"",0,OR($A26=Feiertage!$D$5:$D$24),0,OR($A26&lt;&gt;Feiertage!$D$5:$D$24),_xlfn.XLOOKUP(WEEKDAY(A26),WEEKDAY(Stammdaten!$A$22:$A$28),Stammdaten!$B$22:$B$28))</f>
        <v>0</v>
      </c>
      <c r="K26" s="28">
        <f t="shared" si="0"/>
        <v>0</v>
      </c>
      <c r="L26" s="28">
        <f t="shared" ca="1" si="1"/>
        <v>0</v>
      </c>
    </row>
    <row r="27" spans="1:12" x14ac:dyDescent="0.25">
      <c r="A27" s="27">
        <v>46163</v>
      </c>
      <c r="B27" s="44"/>
      <c r="C27" s="44"/>
      <c r="D27" s="28" t="str" cm="1">
        <f t="array" ref="D27">_xlfn.IFS(C27="","",(C27-B27)&gt;9.5+E27,0.75,(C27-B27)&gt;6+E27,0.5,(C27-B27)&lt;=6+E27,0)</f>
        <v/>
      </c>
      <c r="E27" s="44"/>
      <c r="F27" s="62"/>
      <c r="G27" s="62"/>
      <c r="H27" s="62"/>
      <c r="I27" s="44"/>
      <c r="J27" s="28" cm="1">
        <f t="array" aca="1" ref="J27" ca="1">_xlfn.IFS(A27="",0,I27&lt;&gt;"",I27,A27&gt;TODAY(),0,G27&lt;&gt;"",0,OR($A27=Feiertage!$D$5:$D$24),0,OR($A27&lt;&gt;Feiertage!$D$5:$D$24),_xlfn.XLOOKUP(WEEKDAY(A27),WEEKDAY(Stammdaten!$A$22:$A$28),Stammdaten!$B$22:$B$28))</f>
        <v>0</v>
      </c>
      <c r="K27" s="28">
        <f t="shared" si="0"/>
        <v>0</v>
      </c>
      <c r="L27" s="28">
        <f t="shared" ca="1" si="1"/>
        <v>0</v>
      </c>
    </row>
    <row r="28" spans="1:12" x14ac:dyDescent="0.25">
      <c r="A28" s="27">
        <v>46164</v>
      </c>
      <c r="B28" s="44"/>
      <c r="C28" s="44"/>
      <c r="D28" s="28" t="str" cm="1">
        <f t="array" ref="D28">_xlfn.IFS(C28="","",(C28-B28)&gt;9.5+E28,0.75,(C28-B28)&gt;6+E28,0.5,(C28-B28)&lt;=6+E28,0)</f>
        <v/>
      </c>
      <c r="E28" s="44"/>
      <c r="F28" s="62"/>
      <c r="G28" s="62"/>
      <c r="H28" s="62"/>
      <c r="I28" s="44"/>
      <c r="J28" s="28" cm="1">
        <f t="array" aca="1" ref="J28" ca="1">_xlfn.IFS(A28="",0,I28&lt;&gt;"",I28,A28&gt;TODAY(),0,G28&lt;&gt;"",0,OR($A28=Feiertage!$D$5:$D$24),0,OR($A28&lt;&gt;Feiertage!$D$5:$D$24),_xlfn.XLOOKUP(WEEKDAY(A28),WEEKDAY(Stammdaten!$A$22:$A$28),Stammdaten!$B$22:$B$28))</f>
        <v>0</v>
      </c>
      <c r="K28" s="28">
        <f t="shared" si="0"/>
        <v>0</v>
      </c>
      <c r="L28" s="28">
        <f t="shared" ca="1" si="1"/>
        <v>0</v>
      </c>
    </row>
    <row r="29" spans="1:12" x14ac:dyDescent="0.25">
      <c r="A29" s="27">
        <v>46165</v>
      </c>
      <c r="B29" s="44"/>
      <c r="C29" s="44"/>
      <c r="D29" s="28" t="str" cm="1">
        <f t="array" ref="D29">_xlfn.IFS(C29="","",(C29-B29)&gt;9.5+E29,0.75,(C29-B29)&gt;6+E29,0.5,(C29-B29)&lt;=6+E29,0)</f>
        <v/>
      </c>
      <c r="E29" s="44"/>
      <c r="F29" s="62"/>
      <c r="G29" s="62"/>
      <c r="H29" s="62"/>
      <c r="I29" s="44"/>
      <c r="J29" s="28" cm="1">
        <f t="array" aca="1" ref="J29" ca="1">_xlfn.IFS(A29="",0,I29&lt;&gt;"",I29,A29&gt;TODAY(),0,G29&lt;&gt;"",0,OR($A29=Feiertage!$D$5:$D$24),0,OR($A29&lt;&gt;Feiertage!$D$5:$D$24),_xlfn.XLOOKUP(WEEKDAY(A29),WEEKDAY(Stammdaten!$A$22:$A$28),Stammdaten!$B$22:$B$28))</f>
        <v>0</v>
      </c>
      <c r="K29" s="28">
        <f t="shared" si="0"/>
        <v>0</v>
      </c>
      <c r="L29" s="28">
        <f t="shared" ca="1" si="1"/>
        <v>0</v>
      </c>
    </row>
    <row r="30" spans="1:12" x14ac:dyDescent="0.25">
      <c r="A30" s="27">
        <v>46166</v>
      </c>
      <c r="B30" s="44"/>
      <c r="C30" s="44"/>
      <c r="D30" s="28" t="str" cm="1">
        <f t="array" ref="D30">_xlfn.IFS(C30="","",(C30-B30)&gt;9.5+E30,0.75,(C30-B30)&gt;6+E30,0.5,(C30-B30)&lt;=6+E30,0)</f>
        <v/>
      </c>
      <c r="E30" s="44"/>
      <c r="F30" s="62"/>
      <c r="G30" s="62"/>
      <c r="H30" s="62"/>
      <c r="I30" s="44"/>
      <c r="J30" s="28" cm="1">
        <f t="array" aca="1" ref="J30" ca="1">_xlfn.IFS(A30="",0,I30&lt;&gt;"",I30,A30&gt;TODAY(),0,G30&lt;&gt;"",0,OR($A30=Feiertage!$D$5:$D$24),0,OR($A30&lt;&gt;Feiertage!$D$5:$D$24),_xlfn.XLOOKUP(WEEKDAY(A30),WEEKDAY(Stammdaten!$A$22:$A$28),Stammdaten!$B$22:$B$28))</f>
        <v>0</v>
      </c>
      <c r="K30" s="28">
        <f t="shared" si="0"/>
        <v>0</v>
      </c>
      <c r="L30" s="28">
        <f t="shared" ca="1" si="1"/>
        <v>0</v>
      </c>
    </row>
    <row r="31" spans="1:12" x14ac:dyDescent="0.25">
      <c r="A31" s="27">
        <v>46167</v>
      </c>
      <c r="B31" s="44"/>
      <c r="C31" s="44"/>
      <c r="D31" s="28" t="str" cm="1">
        <f t="array" ref="D31">_xlfn.IFS(C31="","",(C31-B31)&gt;9.5+E31,0.75,(C31-B31)&gt;6+E31,0.5,(C31-B31)&lt;=6+E31,0)</f>
        <v/>
      </c>
      <c r="E31" s="44"/>
      <c r="F31" s="62"/>
      <c r="G31" s="62"/>
      <c r="H31" s="62"/>
      <c r="I31" s="44"/>
      <c r="J31" s="28" cm="1">
        <f t="array" aca="1" ref="J31" ca="1">_xlfn.IFS(A31="",0,I31&lt;&gt;"",I31,A31&gt;TODAY(),0,G31&lt;&gt;"",0,OR($A31=Feiertage!$D$5:$D$24),0,OR($A31&lt;&gt;Feiertage!$D$5:$D$24),_xlfn.XLOOKUP(WEEKDAY(A31),WEEKDAY(Stammdaten!$A$22:$A$28),Stammdaten!$B$22:$B$28))</f>
        <v>0</v>
      </c>
      <c r="K31" s="28">
        <f t="shared" si="0"/>
        <v>0</v>
      </c>
      <c r="L31" s="28">
        <f t="shared" ca="1" si="1"/>
        <v>0</v>
      </c>
    </row>
    <row r="32" spans="1:12" x14ac:dyDescent="0.25">
      <c r="A32" s="27">
        <v>46168</v>
      </c>
      <c r="B32" s="44"/>
      <c r="C32" s="44"/>
      <c r="D32" s="28" t="str" cm="1">
        <f t="array" ref="D32">_xlfn.IFS(C32="","",(C32-B32)&gt;9.5+E32,0.75,(C32-B32)&gt;6+E32,0.5,(C32-B32)&lt;=6+E32,0)</f>
        <v/>
      </c>
      <c r="E32" s="44"/>
      <c r="F32" s="62"/>
      <c r="G32" s="62"/>
      <c r="H32" s="62"/>
      <c r="I32" s="44"/>
      <c r="J32" s="28" cm="1">
        <f t="array" aca="1" ref="J32" ca="1">_xlfn.IFS(A32="",0,I32&lt;&gt;"",I32,A32&gt;TODAY(),0,G32&lt;&gt;"",0,OR($A32=Feiertage!$D$5:$D$24),0,OR($A32&lt;&gt;Feiertage!$D$5:$D$24),_xlfn.XLOOKUP(WEEKDAY(A32),WEEKDAY(Stammdaten!$A$22:$A$28),Stammdaten!$B$22:$B$28))</f>
        <v>0</v>
      </c>
      <c r="K32" s="28">
        <f t="shared" si="0"/>
        <v>0</v>
      </c>
      <c r="L32" s="28">
        <f t="shared" ca="1" si="1"/>
        <v>0</v>
      </c>
    </row>
    <row r="33" spans="1:12" x14ac:dyDescent="0.25">
      <c r="A33" s="27">
        <v>46169</v>
      </c>
      <c r="B33" s="44"/>
      <c r="C33" s="44"/>
      <c r="D33" s="28" t="str" cm="1">
        <f t="array" ref="D33">_xlfn.IFS(C33="","",(C33-B33)&gt;9.5+E33,0.75,(C33-B33)&gt;6+E33,0.5,(C33-B33)&lt;=6+E33,0)</f>
        <v/>
      </c>
      <c r="E33" s="44"/>
      <c r="F33" s="62"/>
      <c r="G33" s="62"/>
      <c r="H33" s="62"/>
      <c r="I33" s="44"/>
      <c r="J33" s="28" cm="1">
        <f t="array" aca="1" ref="J33" ca="1">_xlfn.IFS(A33="",0,I33&lt;&gt;"",I33,A33&gt;TODAY(),0,G33&lt;&gt;"",0,OR($A33=Feiertage!$D$5:$D$24),0,OR($A33&lt;&gt;Feiertage!$D$5:$D$24),_xlfn.XLOOKUP(WEEKDAY(A33),WEEKDAY(Stammdaten!$A$22:$A$28),Stammdaten!$B$22:$B$28))</f>
        <v>0</v>
      </c>
      <c r="K33" s="28">
        <f t="shared" si="0"/>
        <v>0</v>
      </c>
      <c r="L33" s="28">
        <f t="shared" ca="1" si="1"/>
        <v>0</v>
      </c>
    </row>
    <row r="34" spans="1:12" x14ac:dyDescent="0.25">
      <c r="A34" s="27">
        <v>46170</v>
      </c>
      <c r="B34" s="44"/>
      <c r="C34" s="44"/>
      <c r="D34" s="28" t="str" cm="1">
        <f t="array" ref="D34">_xlfn.IFS(C34="","",(C34-B34)&gt;9.5+E34,0.75,(C34-B34)&gt;6+E34,0.5,(C34-B34)&lt;=6+E34,0)</f>
        <v/>
      </c>
      <c r="E34" s="44"/>
      <c r="F34" s="62"/>
      <c r="G34" s="62"/>
      <c r="H34" s="62"/>
      <c r="I34" s="44"/>
      <c r="J34" s="28" cm="1">
        <f t="array" aca="1" ref="J34" ca="1">_xlfn.IFS(A34="",0,I34&lt;&gt;"",I34,A34&gt;TODAY(),0,G34&lt;&gt;"",0,OR($A34=Feiertage!$D$5:$D$24),0,OR($A34&lt;&gt;Feiertage!$D$5:$D$24),_xlfn.XLOOKUP(WEEKDAY(A34),WEEKDAY(Stammdaten!$A$22:$A$28),Stammdaten!$B$22:$B$28))</f>
        <v>0</v>
      </c>
      <c r="K34" s="28">
        <f t="shared" si="0"/>
        <v>0</v>
      </c>
      <c r="L34" s="28">
        <f t="shared" ca="1" si="1"/>
        <v>0</v>
      </c>
    </row>
    <row r="35" spans="1:12" x14ac:dyDescent="0.25">
      <c r="A35" s="27">
        <v>46171</v>
      </c>
      <c r="B35" s="44"/>
      <c r="C35" s="44"/>
      <c r="D35" s="28" t="str" cm="1">
        <f t="array" ref="D35">_xlfn.IFS(C35="","",(C35-B35)&gt;9.5+E35,0.75,(C35-B35)&gt;6+E35,0.5,(C35-B35)&lt;=6+E35,0)</f>
        <v/>
      </c>
      <c r="E35" s="44"/>
      <c r="F35" s="62"/>
      <c r="G35" s="62"/>
      <c r="H35" s="62"/>
      <c r="I35" s="44"/>
      <c r="J35" s="28" cm="1">
        <f t="array" aca="1" ref="J35" ca="1">_xlfn.IFS(A35="",0,I35&lt;&gt;"",I35,A35&gt;TODAY(),0,G35&lt;&gt;"",0,OR($A35=Feiertage!$D$5:$D$24),0,OR($A35&lt;&gt;Feiertage!$D$5:$D$24),_xlfn.XLOOKUP(WEEKDAY(A35),WEEKDAY(Stammdaten!$A$22:$A$28),Stammdaten!$B$22:$B$28))</f>
        <v>0</v>
      </c>
      <c r="K35" s="28">
        <f t="shared" si="0"/>
        <v>0</v>
      </c>
      <c r="L35" s="28">
        <f t="shared" ca="1" si="1"/>
        <v>0</v>
      </c>
    </row>
    <row r="36" spans="1:12" x14ac:dyDescent="0.25">
      <c r="A36" s="27">
        <v>46172</v>
      </c>
      <c r="B36" s="44"/>
      <c r="C36" s="44"/>
      <c r="D36" s="28" t="str" cm="1">
        <f t="array" ref="D36">_xlfn.IFS(C36="","",(C36-B36)&gt;9.5+E36,0.75,(C36-B36)&gt;6+E36,0.5,(C36-B36)&lt;=6+E36,0)</f>
        <v/>
      </c>
      <c r="E36" s="44"/>
      <c r="F36" s="62"/>
      <c r="G36" s="62"/>
      <c r="H36" s="62"/>
      <c r="I36" s="44"/>
      <c r="J36" s="28" cm="1">
        <f t="array" aca="1" ref="J36" ca="1">_xlfn.IFS(A36="",0,I36&lt;&gt;"",I36,A36&gt;TODAY(),0,G36&lt;&gt;"",0,OR($A36=Feiertage!$D$5:$D$24),0,OR($A36&lt;&gt;Feiertage!$D$5:$D$24),_xlfn.XLOOKUP(WEEKDAY(A36),WEEKDAY(Stammdaten!$A$22:$A$28),Stammdaten!$B$22:$B$28))</f>
        <v>0</v>
      </c>
      <c r="K36" s="28">
        <f t="shared" si="0"/>
        <v>0</v>
      </c>
      <c r="L36" s="28">
        <f t="shared" ca="1" si="1"/>
        <v>0</v>
      </c>
    </row>
    <row r="37" spans="1:12" x14ac:dyDescent="0.25">
      <c r="A37" s="27">
        <v>46173</v>
      </c>
      <c r="B37" s="44"/>
      <c r="C37" s="44"/>
      <c r="D37" s="28" t="str" cm="1">
        <f t="array" ref="D37">_xlfn.IFS(C37="","",(C37-B37)&gt;9.5+E37,0.75,(C37-B37)&gt;6+E37,0.5,(C37-B37)&lt;=6+E37,0)</f>
        <v/>
      </c>
      <c r="E37" s="44"/>
      <c r="F37" s="62"/>
      <c r="G37" s="62"/>
      <c r="H37" s="62"/>
      <c r="I37" s="44"/>
      <c r="J37" s="28" cm="1">
        <f t="array" aca="1" ref="J37" ca="1">_xlfn.IFS(A37="",0,I37&lt;&gt;"",I37,A37&gt;TODAY(),0,G37&lt;&gt;"",0,OR($A37=Feiertage!$D$5:$D$24),0,OR($A37&lt;&gt;Feiertage!$D$5:$D$24),_xlfn.XLOOKUP(WEEKDAY(A37),WEEKDAY(Stammdaten!$A$22:$A$28),Stammdaten!$B$22:$B$28))</f>
        <v>0</v>
      </c>
      <c r="K37" s="28">
        <f t="shared" si="0"/>
        <v>0</v>
      </c>
      <c r="L37" s="28">
        <f t="shared" ca="1" si="1"/>
        <v>0</v>
      </c>
    </row>
    <row r="38" spans="1:12" ht="15.75" x14ac:dyDescent="0.25">
      <c r="J38" s="42">
        <f ca="1">SUM(J7:J37)</f>
        <v>0</v>
      </c>
      <c r="K38" s="42">
        <f>SUM(K7:K37)</f>
        <v>0</v>
      </c>
      <c r="L38" s="42">
        <f ca="1">SUM(L7:L37)</f>
        <v>0</v>
      </c>
    </row>
    <row r="39" spans="1:12" ht="15.75" thickBot="1" x14ac:dyDescent="0.3">
      <c r="A39" s="24"/>
      <c r="B39" s="24"/>
      <c r="C39" s="24"/>
      <c r="D39" s="24"/>
      <c r="F39" s="63"/>
      <c r="G39" s="63"/>
      <c r="H39" s="63"/>
      <c r="I39" s="24"/>
    </row>
    <row r="40" spans="1:12" x14ac:dyDescent="0.25">
      <c r="A40" t="s">
        <v>53</v>
      </c>
      <c r="F40" t="s">
        <v>54</v>
      </c>
    </row>
    <row r="41" spans="1:12" x14ac:dyDescent="0.25">
      <c r="L41" s="25"/>
    </row>
    <row r="42" spans="1:12" x14ac:dyDescent="0.25">
      <c r="L42" s="25"/>
    </row>
    <row r="43" spans="1:12" ht="30" x14ac:dyDescent="0.25">
      <c r="F43" s="64" t="s">
        <v>135</v>
      </c>
      <c r="L43" s="25"/>
    </row>
    <row r="44" spans="1:12" ht="30" x14ac:dyDescent="0.25">
      <c r="F44" s="60" t="s">
        <v>136</v>
      </c>
      <c r="G44" s="30" t="s">
        <v>55</v>
      </c>
      <c r="L44" s="8" t="s">
        <v>17</v>
      </c>
    </row>
  </sheetData>
  <sheetProtection sheet="1" objects="1" scenarios="1"/>
  <mergeCells count="3">
    <mergeCell ref="C2:F2"/>
    <mergeCell ref="C3:F3"/>
    <mergeCell ref="C4:F4"/>
  </mergeCells>
  <conditionalFormatting sqref="A7:L37">
    <cfRule type="expression" dxfId="0" priority="2">
      <formula>WEEKDAY($A7,2)&gt;5</formula>
    </cfRule>
  </conditionalFormatting>
  <dataValidations count="1">
    <dataValidation type="list" allowBlank="1" showInputMessage="1" showErrorMessage="1" sqref="G7:G37" xr:uid="{CC7089CB-2D5C-43A0-828E-7FEFE9315A3D}">
      <formula1>Abwesenheitstage</formula1>
    </dataValidation>
  </dataValidations>
  <hyperlinks>
    <hyperlink ref="L44" r:id="rId1" xr:uid="{B0EB31E3-E856-4BB0-B182-D00FB3498DD9}"/>
  </hyperlinks>
  <pageMargins left="0.7" right="0.7" top="0.78740157499999996" bottom="0.78740157499999996" header="0.3" footer="0.3"/>
  <pageSetup paperSize="9" fitToHeight="0" orientation="portrait" r:id="rId2"/>
  <drawing r:id="rId3"/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601EB65-6C2C-4943-9C23-1DC9AC3E6CF4}">
            <xm:f>OR($A7=Feiertage!$D$5:$D$24)</xm:f>
            <x14:dxf>
              <fill>
                <patternFill>
                  <bgColor theme="5" tint="0.59996337778862885"/>
                </patternFill>
              </fill>
            </x14:dxf>
          </x14:cfRule>
          <xm:sqref>A7:L37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0851DAD-77E7-48CE-8A45-F07972FEAFE0}">
          <x14:formula1>
            <xm:f>Hilfstabelle!$A$2:$A$13</xm:f>
          </x14:formula1>
          <xm:sqref>L2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B6920-27CE-4EC2-B90E-748498D85A05}">
  <dimension ref="A1:G38"/>
  <sheetViews>
    <sheetView workbookViewId="0">
      <selection activeCell="B10" sqref="B10"/>
    </sheetView>
  </sheetViews>
  <sheetFormatPr baseColWidth="10" defaultRowHeight="15" x14ac:dyDescent="0.25"/>
  <sheetData>
    <row r="1" spans="1:7" x14ac:dyDescent="0.25">
      <c r="A1" s="2" t="s">
        <v>116</v>
      </c>
    </row>
    <row r="3" spans="1:7" x14ac:dyDescent="0.25">
      <c r="A3" t="s">
        <v>19</v>
      </c>
      <c r="C3" s="80" t="str">
        <f>Stammdaten!$B$5&amp;", "&amp;Stammdaten!$B$6</f>
        <v>Mustermann, Max</v>
      </c>
      <c r="D3" s="80"/>
      <c r="E3" s="80"/>
    </row>
    <row r="4" spans="1:7" x14ac:dyDescent="0.25">
      <c r="A4" t="s">
        <v>5</v>
      </c>
      <c r="C4" s="80" t="str">
        <f>Stammdaten!$B$8</f>
        <v>Vertrieb</v>
      </c>
      <c r="D4" s="80"/>
      <c r="E4" s="80"/>
    </row>
    <row r="5" spans="1:7" x14ac:dyDescent="0.25">
      <c r="A5" t="s">
        <v>4</v>
      </c>
      <c r="C5" s="80">
        <f>Stammdaten!$B$7</f>
        <v>107</v>
      </c>
      <c r="D5" s="80"/>
      <c r="E5" s="80"/>
    </row>
    <row r="6" spans="1:7" x14ac:dyDescent="0.25">
      <c r="G6" s="54"/>
    </row>
    <row r="7" spans="1:7" x14ac:dyDescent="0.25">
      <c r="A7" s="2" t="s">
        <v>6</v>
      </c>
      <c r="D7" s="9">
        <f>Stammdaten!$B$10</f>
        <v>2026</v>
      </c>
    </row>
    <row r="9" spans="1:7" x14ac:dyDescent="0.25">
      <c r="A9" s="10" t="s">
        <v>20</v>
      </c>
      <c r="B9" s="10" t="s">
        <v>117</v>
      </c>
      <c r="C9" s="10" t="s">
        <v>30</v>
      </c>
      <c r="D9" s="10" t="s">
        <v>31</v>
      </c>
      <c r="E9" s="10" t="s">
        <v>32</v>
      </c>
    </row>
    <row r="10" spans="1:7" x14ac:dyDescent="0.25">
      <c r="A10" s="9" t="s">
        <v>118</v>
      </c>
      <c r="B10" s="53"/>
      <c r="C10" s="9" t="str" cm="1">
        <f t="array" aca="1" ref="C10" ca="1">IFERROR(IF(B10&lt;&gt;"",B10,INDIRECT($A10&amp;"!J38")),"")</f>
        <v/>
      </c>
      <c r="D10" s="9" t="str" cm="1">
        <f t="array" aca="1" ref="D10" ca="1">IFERROR(INDIRECT($A10&amp;"!K38"),"")</f>
        <v/>
      </c>
      <c r="E10" s="9" t="e">
        <f ca="1">D10-C10</f>
        <v>#VALUE!</v>
      </c>
    </row>
    <row r="11" spans="1:7" x14ac:dyDescent="0.25">
      <c r="A11" s="9" t="s">
        <v>119</v>
      </c>
      <c r="B11" s="53"/>
      <c r="C11" s="9" t="str" cm="1">
        <f t="array" aca="1" ref="C11" ca="1">IFERROR(IF(B11&lt;&gt;"",B11,INDIRECT($A11&amp;"!J38")),"")</f>
        <v/>
      </c>
      <c r="D11" s="9" t="str" cm="1">
        <f t="array" aca="1" ref="D11" ca="1">IFERROR(INDIRECT($A11&amp;"!K38"),"")</f>
        <v/>
      </c>
      <c r="E11" s="9" t="e">
        <f t="shared" ref="E11:E21" ca="1" si="0">D11-C11</f>
        <v>#VALUE!</v>
      </c>
    </row>
    <row r="12" spans="1:7" x14ac:dyDescent="0.25">
      <c r="A12" s="9" t="s">
        <v>120</v>
      </c>
      <c r="B12" s="53"/>
      <c r="C12" s="9" t="str" cm="1">
        <f t="array" aca="1" ref="C12" ca="1">IFERROR(IF(B12&lt;&gt;"",B12,INDIRECT($A12&amp;"!J38")),"")</f>
        <v/>
      </c>
      <c r="D12" s="9" t="str" cm="1">
        <f t="array" aca="1" ref="D12" ca="1">IFERROR(INDIRECT($A12&amp;"!K38"),"")</f>
        <v/>
      </c>
      <c r="E12" s="9" t="e">
        <f t="shared" ca="1" si="0"/>
        <v>#VALUE!</v>
      </c>
    </row>
    <row r="13" spans="1:7" x14ac:dyDescent="0.25">
      <c r="A13" s="9" t="s">
        <v>121</v>
      </c>
      <c r="B13" s="53"/>
      <c r="C13" s="9" t="str" cm="1">
        <f t="array" aca="1" ref="C13" ca="1">IFERROR(IF(B13&lt;&gt;"",B13,INDIRECT($A13&amp;"!J38")),"")</f>
        <v/>
      </c>
      <c r="D13" s="9" t="str" cm="1">
        <f t="array" aca="1" ref="D13" ca="1">IFERROR(INDIRECT($A13&amp;"!K38"),"")</f>
        <v/>
      </c>
      <c r="E13" s="9" t="e">
        <f t="shared" ca="1" si="0"/>
        <v>#VALUE!</v>
      </c>
    </row>
    <row r="14" spans="1:7" x14ac:dyDescent="0.25">
      <c r="A14" s="9" t="s">
        <v>122</v>
      </c>
      <c r="B14" s="53"/>
      <c r="C14" s="9" cm="1">
        <f t="array" aca="1" ref="C14" ca="1">IFERROR(IF(B14&lt;&gt;"",B14,INDIRECT($A14&amp;"!J38")),"")</f>
        <v>0</v>
      </c>
      <c r="D14" s="9" cm="1">
        <f t="array" aca="1" ref="D14" ca="1">IFERROR(INDIRECT($A14&amp;"!K38"),"")</f>
        <v>0</v>
      </c>
      <c r="E14" s="9">
        <f t="shared" ca="1" si="0"/>
        <v>0</v>
      </c>
    </row>
    <row r="15" spans="1:7" x14ac:dyDescent="0.25">
      <c r="A15" s="9" t="s">
        <v>123</v>
      </c>
      <c r="B15" s="53"/>
      <c r="C15" s="9" t="str" cm="1">
        <f t="array" aca="1" ref="C15" ca="1">IFERROR(IF(B15&lt;&gt;"",B15,INDIRECT($A15&amp;"!J38")),"")</f>
        <v/>
      </c>
      <c r="D15" s="9" t="str" cm="1">
        <f t="array" aca="1" ref="D15" ca="1">IFERROR(INDIRECT($A15&amp;"!K38"),"")</f>
        <v/>
      </c>
      <c r="E15" s="9" t="e">
        <f t="shared" ca="1" si="0"/>
        <v>#VALUE!</v>
      </c>
    </row>
    <row r="16" spans="1:7" x14ac:dyDescent="0.25">
      <c r="A16" s="9" t="s">
        <v>124</v>
      </c>
      <c r="B16" s="53"/>
      <c r="C16" s="9" t="str" cm="1">
        <f t="array" aca="1" ref="C16" ca="1">IFERROR(IF(B16&lt;&gt;"",B16,INDIRECT($A16&amp;"!J38")),"")</f>
        <v/>
      </c>
      <c r="D16" s="9" t="str" cm="1">
        <f t="array" aca="1" ref="D16" ca="1">IFERROR(INDIRECT($A16&amp;"!K38"),"")</f>
        <v/>
      </c>
      <c r="E16" s="9" t="e">
        <f t="shared" ca="1" si="0"/>
        <v>#VALUE!</v>
      </c>
    </row>
    <row r="17" spans="1:5" x14ac:dyDescent="0.25">
      <c r="A17" s="9" t="s">
        <v>125</v>
      </c>
      <c r="B17" s="53"/>
      <c r="C17" s="9" t="str" cm="1">
        <f t="array" aca="1" ref="C17" ca="1">IFERROR(IF(B17&lt;&gt;"",B17,INDIRECT($A17&amp;"!J38")),"")</f>
        <v/>
      </c>
      <c r="D17" s="9" t="str" cm="1">
        <f t="array" aca="1" ref="D17" ca="1">IFERROR(INDIRECT($A17&amp;"!K38"),"")</f>
        <v/>
      </c>
      <c r="E17" s="9" t="e">
        <f t="shared" ca="1" si="0"/>
        <v>#VALUE!</v>
      </c>
    </row>
    <row r="18" spans="1:5" x14ac:dyDescent="0.25">
      <c r="A18" s="9" t="s">
        <v>126</v>
      </c>
      <c r="B18" s="53"/>
      <c r="C18" s="9" t="str" cm="1">
        <f t="array" aca="1" ref="C18" ca="1">IFERROR(IF(B18&lt;&gt;"",B18,INDIRECT($A18&amp;"!J38")),"")</f>
        <v/>
      </c>
      <c r="D18" s="9" t="str" cm="1">
        <f t="array" aca="1" ref="D18" ca="1">IFERROR(INDIRECT($A18&amp;"!K38"),"")</f>
        <v/>
      </c>
      <c r="E18" s="9" t="e">
        <f t="shared" ca="1" si="0"/>
        <v>#VALUE!</v>
      </c>
    </row>
    <row r="19" spans="1:5" x14ac:dyDescent="0.25">
      <c r="A19" s="9" t="s">
        <v>127</v>
      </c>
      <c r="B19" s="53"/>
      <c r="C19" s="9" t="str" cm="1">
        <f t="array" aca="1" ref="C19" ca="1">IFERROR(IF(B19&lt;&gt;"",B19,INDIRECT($A19&amp;"!J38")),"")</f>
        <v/>
      </c>
      <c r="D19" s="9" t="str" cm="1">
        <f t="array" aca="1" ref="D19" ca="1">IFERROR(INDIRECT($A19&amp;"!K38"),"")</f>
        <v/>
      </c>
      <c r="E19" s="9" t="e">
        <f t="shared" ca="1" si="0"/>
        <v>#VALUE!</v>
      </c>
    </row>
    <row r="20" spans="1:5" x14ac:dyDescent="0.25">
      <c r="A20" s="9" t="s">
        <v>128</v>
      </c>
      <c r="B20" s="53"/>
      <c r="C20" s="9" t="str" cm="1">
        <f t="array" aca="1" ref="C20" ca="1">IFERROR(IF(B20&lt;&gt;"",B20,INDIRECT($A20&amp;"!J38")),"")</f>
        <v/>
      </c>
      <c r="D20" s="9" t="str" cm="1">
        <f t="array" aca="1" ref="D20" ca="1">IFERROR(INDIRECT($A20&amp;"!K38"),"")</f>
        <v/>
      </c>
      <c r="E20" s="9" t="e">
        <f t="shared" ca="1" si="0"/>
        <v>#VALUE!</v>
      </c>
    </row>
    <row r="21" spans="1:5" x14ac:dyDescent="0.25">
      <c r="A21" s="9" t="s">
        <v>129</v>
      </c>
      <c r="B21" s="53"/>
      <c r="C21" s="9" t="str" cm="1">
        <f t="array" aca="1" ref="C21" ca="1">IFERROR(IF(B21&lt;&gt;"",B21,INDIRECT($A21&amp;"!J38")),"")</f>
        <v/>
      </c>
      <c r="D21" s="9" t="str" cm="1">
        <f t="array" aca="1" ref="D21" ca="1">IFERROR(INDIRECT($A21&amp;"!K38"),"")</f>
        <v/>
      </c>
      <c r="E21" s="9" t="e">
        <f t="shared" ca="1" si="0"/>
        <v>#VALUE!</v>
      </c>
    </row>
    <row r="22" spans="1:5" x14ac:dyDescent="0.25">
      <c r="A22" s="10" t="s">
        <v>130</v>
      </c>
      <c r="B22" s="9"/>
      <c r="C22" s="10">
        <f ca="1">SUM(C10:C21)</f>
        <v>0</v>
      </c>
      <c r="D22" s="10">
        <f ca="1">SUM(D10:D21)</f>
        <v>0</v>
      </c>
      <c r="E22" s="10" t="e">
        <f ca="1">SUM(E10:E21)</f>
        <v>#VALUE!</v>
      </c>
    </row>
    <row r="24" spans="1:5" x14ac:dyDescent="0.25">
      <c r="A24" t="s">
        <v>131</v>
      </c>
    </row>
    <row r="25" spans="1:5" x14ac:dyDescent="0.25">
      <c r="A25" t="s">
        <v>132</v>
      </c>
      <c r="E25" t="e">
        <f ca="1">$E$22</f>
        <v>#VALUE!</v>
      </c>
    </row>
    <row r="26" spans="1:5" ht="15.75" thickBot="1" x14ac:dyDescent="0.3">
      <c r="A26" t="s">
        <v>133</v>
      </c>
      <c r="E26" s="51">
        <f>Stammdaten!$B$18</f>
        <v>5</v>
      </c>
    </row>
    <row r="27" spans="1:5" x14ac:dyDescent="0.25">
      <c r="A27" t="s">
        <v>134</v>
      </c>
      <c r="E27" s="41" t="e">
        <f ca="1">SUM(E25,E26)</f>
        <v>#VALUE!</v>
      </c>
    </row>
    <row r="32" spans="1:5" x14ac:dyDescent="0.25">
      <c r="A32" s="52"/>
      <c r="B32" s="52"/>
      <c r="C32" s="52"/>
      <c r="D32" s="52"/>
    </row>
    <row r="33" spans="1:6" x14ac:dyDescent="0.25">
      <c r="A33" s="2" t="s">
        <v>53</v>
      </c>
    </row>
    <row r="36" spans="1:6" x14ac:dyDescent="0.25">
      <c r="F36" s="54" t="s">
        <v>17</v>
      </c>
    </row>
    <row r="37" spans="1:6" x14ac:dyDescent="0.25">
      <c r="A37" s="52"/>
      <c r="B37" s="52"/>
      <c r="C37" s="52"/>
      <c r="D37" s="52"/>
    </row>
    <row r="38" spans="1:6" x14ac:dyDescent="0.25">
      <c r="A38" s="2" t="s">
        <v>54</v>
      </c>
    </row>
  </sheetData>
  <sheetProtection sheet="1" objects="1" scenarios="1"/>
  <mergeCells count="3">
    <mergeCell ref="C3:E3"/>
    <mergeCell ref="C4:E4"/>
    <mergeCell ref="C5:E5"/>
  </mergeCells>
  <hyperlinks>
    <hyperlink ref="F36" r:id="rId1" xr:uid="{C34885CF-99E3-4F0B-B915-4E135927CCD2}"/>
  </hyperlinks>
  <pageMargins left="0.7" right="0.7" top="0.78740157499999996" bottom="0.78740157499999996" header="0.3" footer="0.3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EA10F-968A-41B0-A967-7481CD24DFE8}">
  <dimension ref="A1:T40"/>
  <sheetViews>
    <sheetView workbookViewId="0">
      <pane xSplit="3" topLeftCell="D1" activePane="topRight" state="frozen"/>
      <selection pane="topRight" activeCell="D5" sqref="D5"/>
    </sheetView>
  </sheetViews>
  <sheetFormatPr baseColWidth="10" defaultRowHeight="15" x14ac:dyDescent="0.25"/>
  <cols>
    <col min="1" max="1" width="27.7109375" bestFit="1" customWidth="1"/>
    <col min="2" max="2" width="18.5703125" bestFit="1" customWidth="1"/>
    <col min="4" max="4" width="11.5703125" style="37"/>
    <col min="5" max="5" width="12.85546875" customWidth="1"/>
    <col min="10" max="10" width="8.7109375" bestFit="1" customWidth="1"/>
    <col min="11" max="11" width="7.140625" bestFit="1" customWidth="1"/>
    <col min="12" max="12" width="13.140625" customWidth="1"/>
    <col min="13" max="13" width="13.42578125" bestFit="1" customWidth="1"/>
    <col min="15" max="15" width="10" bestFit="1" customWidth="1"/>
    <col min="18" max="18" width="8.7109375" bestFit="1" customWidth="1"/>
  </cols>
  <sheetData>
    <row r="1" spans="1:20" x14ac:dyDescent="0.25">
      <c r="C1" s="2" t="s">
        <v>84</v>
      </c>
    </row>
    <row r="2" spans="1:20" x14ac:dyDescent="0.25">
      <c r="A2" s="7" t="s">
        <v>21</v>
      </c>
    </row>
    <row r="3" spans="1:20" x14ac:dyDescent="0.25">
      <c r="A3" s="7">
        <f>Stammdaten!B10</f>
        <v>2026</v>
      </c>
    </row>
    <row r="4" spans="1:20" ht="45" x14ac:dyDescent="0.25">
      <c r="A4" s="10" t="s">
        <v>56</v>
      </c>
      <c r="B4" s="10" t="s">
        <v>57</v>
      </c>
      <c r="C4" s="39" t="s">
        <v>97</v>
      </c>
      <c r="D4" s="40" t="s">
        <v>98</v>
      </c>
      <c r="E4" s="39" t="s">
        <v>99</v>
      </c>
      <c r="F4" s="39" t="s">
        <v>100</v>
      </c>
      <c r="G4" s="39" t="s">
        <v>101</v>
      </c>
      <c r="H4" s="39" t="s">
        <v>102</v>
      </c>
      <c r="I4" s="39" t="s">
        <v>103</v>
      </c>
      <c r="J4" s="39" t="s">
        <v>104</v>
      </c>
      <c r="K4" s="39" t="s">
        <v>105</v>
      </c>
      <c r="L4" s="39" t="s">
        <v>106</v>
      </c>
      <c r="M4" s="39" t="s">
        <v>107</v>
      </c>
      <c r="N4" s="39" t="s">
        <v>108</v>
      </c>
      <c r="O4" s="39" t="s">
        <v>112</v>
      </c>
      <c r="P4" s="39" t="s">
        <v>111</v>
      </c>
      <c r="Q4" s="39" t="s">
        <v>109</v>
      </c>
      <c r="R4" s="39" t="s">
        <v>110</v>
      </c>
      <c r="S4" s="39" t="s">
        <v>113</v>
      </c>
      <c r="T4" s="30"/>
    </row>
    <row r="5" spans="1:20" x14ac:dyDescent="0.25">
      <c r="A5" s="10" t="s">
        <v>58</v>
      </c>
      <c r="B5" s="9" t="s">
        <v>66</v>
      </c>
      <c r="C5" s="31">
        <f>(DATE(Stammdaten!B10,1,1))</f>
        <v>46023</v>
      </c>
      <c r="D5" s="49">
        <f>C5</f>
        <v>46023</v>
      </c>
      <c r="E5" s="50" t="s">
        <v>114</v>
      </c>
      <c r="F5" s="50" t="s">
        <v>114</v>
      </c>
      <c r="G5" s="50" t="s">
        <v>114</v>
      </c>
      <c r="H5" s="50" t="s">
        <v>114</v>
      </c>
      <c r="I5" s="50" t="s">
        <v>114</v>
      </c>
      <c r="J5" s="50" t="s">
        <v>114</v>
      </c>
      <c r="K5" s="50" t="s">
        <v>114</v>
      </c>
      <c r="L5" s="50" t="s">
        <v>114</v>
      </c>
      <c r="M5" s="50" t="s">
        <v>114</v>
      </c>
      <c r="N5" s="50" t="s">
        <v>114</v>
      </c>
      <c r="O5" s="50" t="s">
        <v>114</v>
      </c>
      <c r="P5" s="50" t="s">
        <v>114</v>
      </c>
      <c r="Q5" s="50" t="s">
        <v>114</v>
      </c>
      <c r="R5" s="50" t="s">
        <v>114</v>
      </c>
      <c r="S5" s="50" t="s">
        <v>114</v>
      </c>
    </row>
    <row r="6" spans="1:20" x14ac:dyDescent="0.25">
      <c r="A6" s="10" t="s">
        <v>75</v>
      </c>
      <c r="B6" s="9" t="s">
        <v>66</v>
      </c>
      <c r="C6" s="31">
        <f>(DATE(Stammdaten!B10,1,6))</f>
        <v>46028</v>
      </c>
      <c r="D6" s="49">
        <f>C6</f>
        <v>46028</v>
      </c>
      <c r="E6" s="50" t="s">
        <v>114</v>
      </c>
      <c r="F6" s="50" t="s">
        <v>114</v>
      </c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 t="s">
        <v>114</v>
      </c>
      <c r="S6" s="50"/>
    </row>
    <row r="7" spans="1:20" x14ac:dyDescent="0.25">
      <c r="A7" s="10" t="s">
        <v>76</v>
      </c>
      <c r="B7" s="9" t="s">
        <v>66</v>
      </c>
      <c r="C7" s="31">
        <f>(DATE(Stammdaten!B10,3,8))</f>
        <v>46089</v>
      </c>
      <c r="D7" s="49">
        <f t="shared" ref="D7:D24" si="0">C7</f>
        <v>46089</v>
      </c>
      <c r="E7" s="50"/>
      <c r="F7" s="50"/>
      <c r="G7" s="50" t="s">
        <v>114</v>
      </c>
      <c r="H7" s="50"/>
      <c r="I7" s="50"/>
      <c r="J7" s="50"/>
      <c r="K7" s="50"/>
      <c r="L7" s="50" t="s">
        <v>114</v>
      </c>
      <c r="M7" s="50"/>
      <c r="N7" s="50"/>
      <c r="O7" s="50"/>
      <c r="P7" s="50"/>
      <c r="Q7" s="50"/>
      <c r="R7" s="50"/>
      <c r="S7" s="50"/>
    </row>
    <row r="8" spans="1:20" x14ac:dyDescent="0.25">
      <c r="A8" s="10" t="s">
        <v>59</v>
      </c>
      <c r="B8" s="9" t="s">
        <v>66</v>
      </c>
      <c r="C8" s="31">
        <f>(DATE(Stammdaten!B10,5,1))</f>
        <v>46143</v>
      </c>
      <c r="D8" s="49">
        <f t="shared" si="0"/>
        <v>46143</v>
      </c>
      <c r="E8" s="50" t="s">
        <v>114</v>
      </c>
      <c r="F8" s="50" t="s">
        <v>114</v>
      </c>
      <c r="G8" s="50" t="s">
        <v>114</v>
      </c>
      <c r="H8" s="50" t="s">
        <v>114</v>
      </c>
      <c r="I8" s="50" t="s">
        <v>114</v>
      </c>
      <c r="J8" s="50" t="s">
        <v>114</v>
      </c>
      <c r="K8" s="50" t="s">
        <v>114</v>
      </c>
      <c r="L8" s="50" t="s">
        <v>114</v>
      </c>
      <c r="M8" s="50" t="s">
        <v>114</v>
      </c>
      <c r="N8" s="50" t="s">
        <v>114</v>
      </c>
      <c r="O8" s="50" t="s">
        <v>114</v>
      </c>
      <c r="P8" s="50" t="s">
        <v>114</v>
      </c>
      <c r="Q8" s="50" t="s">
        <v>114</v>
      </c>
      <c r="R8" s="50" t="s">
        <v>114</v>
      </c>
      <c r="S8" s="50" t="s">
        <v>114</v>
      </c>
    </row>
    <row r="9" spans="1:20" x14ac:dyDescent="0.25">
      <c r="A9" s="10" t="s">
        <v>77</v>
      </c>
      <c r="B9" s="9" t="s">
        <v>66</v>
      </c>
      <c r="C9" s="31">
        <f>(DATE(Stammdaten!B10,8,8))</f>
        <v>46242</v>
      </c>
      <c r="D9" s="49">
        <f>C9</f>
        <v>46242</v>
      </c>
      <c r="E9" s="50"/>
      <c r="F9" s="50" t="s">
        <v>114</v>
      </c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</row>
    <row r="10" spans="1:20" x14ac:dyDescent="0.25">
      <c r="A10" s="10" t="s">
        <v>78</v>
      </c>
      <c r="B10" s="9" t="s">
        <v>66</v>
      </c>
      <c r="C10" s="31">
        <f>(DATE(Stammdaten!B10,8,15))</f>
        <v>46249</v>
      </c>
      <c r="D10" s="49">
        <f t="shared" si="0"/>
        <v>46249</v>
      </c>
      <c r="E10" s="50"/>
      <c r="F10" s="50" t="s">
        <v>114</v>
      </c>
      <c r="G10" s="50"/>
      <c r="H10" s="50"/>
      <c r="I10" s="50"/>
      <c r="J10" s="50"/>
      <c r="K10" s="50"/>
      <c r="L10" s="50"/>
      <c r="M10" s="50"/>
      <c r="N10" s="50"/>
      <c r="O10" s="50"/>
      <c r="P10" s="50" t="s">
        <v>114</v>
      </c>
      <c r="Q10" s="50"/>
      <c r="R10" s="50"/>
      <c r="S10" s="50"/>
    </row>
    <row r="11" spans="1:20" x14ac:dyDescent="0.25">
      <c r="A11" s="10" t="s">
        <v>79</v>
      </c>
      <c r="B11" s="9" t="s">
        <v>66</v>
      </c>
      <c r="C11" s="31">
        <f>(DATE(Stammdaten!B10,9,20))</f>
        <v>46285</v>
      </c>
      <c r="D11" s="49">
        <f t="shared" si="0"/>
        <v>46285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 t="s">
        <v>114</v>
      </c>
    </row>
    <row r="12" spans="1:20" x14ac:dyDescent="0.25">
      <c r="A12" s="10" t="s">
        <v>60</v>
      </c>
      <c r="B12" s="9" t="s">
        <v>66</v>
      </c>
      <c r="C12" s="31">
        <f>(DATE(Stammdaten!B10,10,3))</f>
        <v>46298</v>
      </c>
      <c r="D12" s="49">
        <f t="shared" si="0"/>
        <v>46298</v>
      </c>
      <c r="E12" s="50" t="s">
        <v>114</v>
      </c>
      <c r="F12" s="50" t="s">
        <v>114</v>
      </c>
      <c r="G12" s="50" t="s">
        <v>114</v>
      </c>
      <c r="H12" s="50" t="s">
        <v>114</v>
      </c>
      <c r="I12" s="50" t="s">
        <v>114</v>
      </c>
      <c r="J12" s="50" t="s">
        <v>114</v>
      </c>
      <c r="K12" s="50" t="s">
        <v>114</v>
      </c>
      <c r="L12" s="50" t="s">
        <v>114</v>
      </c>
      <c r="M12" s="50" t="s">
        <v>114</v>
      </c>
      <c r="N12" s="50" t="s">
        <v>114</v>
      </c>
      <c r="O12" s="50" t="s">
        <v>114</v>
      </c>
      <c r="P12" s="50" t="s">
        <v>114</v>
      </c>
      <c r="Q12" s="50" t="s">
        <v>114</v>
      </c>
      <c r="R12" s="50" t="s">
        <v>114</v>
      </c>
      <c r="S12" s="50" t="s">
        <v>114</v>
      </c>
    </row>
    <row r="13" spans="1:20" x14ac:dyDescent="0.25">
      <c r="A13" s="10" t="s">
        <v>80</v>
      </c>
      <c r="B13" s="9" t="s">
        <v>66</v>
      </c>
      <c r="C13" s="31">
        <f>(DATE(Stammdaten!B10,10,31))</f>
        <v>46326</v>
      </c>
      <c r="D13" s="49">
        <f t="shared" si="0"/>
        <v>46326</v>
      </c>
      <c r="E13" s="50"/>
      <c r="F13" s="50"/>
      <c r="G13" s="50"/>
      <c r="H13" s="50" t="s">
        <v>114</v>
      </c>
      <c r="I13" s="50" t="s">
        <v>114</v>
      </c>
      <c r="J13" s="50" t="s">
        <v>114</v>
      </c>
      <c r="K13" s="50"/>
      <c r="L13" s="50" t="s">
        <v>114</v>
      </c>
      <c r="M13" s="50" t="s">
        <v>114</v>
      </c>
      <c r="N13" s="50"/>
      <c r="O13" s="50"/>
      <c r="P13" s="50"/>
      <c r="Q13" s="50" t="s">
        <v>114</v>
      </c>
      <c r="R13" s="50" t="s">
        <v>114</v>
      </c>
      <c r="S13" s="50" t="s">
        <v>114</v>
      </c>
    </row>
    <row r="14" spans="1:20" x14ac:dyDescent="0.25">
      <c r="A14" s="10" t="s">
        <v>81</v>
      </c>
      <c r="B14" s="9" t="s">
        <v>66</v>
      </c>
      <c r="C14" s="31">
        <f>(DATE(Stammdaten!B10,11,1))</f>
        <v>46327</v>
      </c>
      <c r="D14" s="49">
        <f t="shared" si="0"/>
        <v>46327</v>
      </c>
      <c r="E14" s="50"/>
      <c r="F14" s="50" t="s">
        <v>114</v>
      </c>
      <c r="G14" s="50"/>
      <c r="H14" s="50"/>
      <c r="I14" s="50"/>
      <c r="J14" s="50"/>
      <c r="K14" s="50"/>
      <c r="L14" s="50"/>
      <c r="M14" s="50"/>
      <c r="N14" s="50" t="s">
        <v>114</v>
      </c>
      <c r="O14" s="50" t="s">
        <v>114</v>
      </c>
      <c r="P14" s="50" t="s">
        <v>114</v>
      </c>
      <c r="Q14" s="50"/>
      <c r="R14" s="50"/>
      <c r="S14" s="50"/>
    </row>
    <row r="15" spans="1:20" x14ac:dyDescent="0.25">
      <c r="A15" s="10" t="s">
        <v>61</v>
      </c>
      <c r="B15" s="9" t="s">
        <v>66</v>
      </c>
      <c r="C15" s="31">
        <f>(DATE(Stammdaten!B10,12,25))</f>
        <v>46381</v>
      </c>
      <c r="D15" s="49">
        <f t="shared" si="0"/>
        <v>46381</v>
      </c>
      <c r="E15" s="50" t="s">
        <v>114</v>
      </c>
      <c r="F15" s="50" t="s">
        <v>114</v>
      </c>
      <c r="G15" s="50" t="s">
        <v>114</v>
      </c>
      <c r="H15" s="50" t="s">
        <v>114</v>
      </c>
      <c r="I15" s="50" t="s">
        <v>114</v>
      </c>
      <c r="J15" s="50" t="s">
        <v>114</v>
      </c>
      <c r="K15" s="50" t="s">
        <v>114</v>
      </c>
      <c r="L15" s="50" t="s">
        <v>114</v>
      </c>
      <c r="M15" s="50" t="s">
        <v>114</v>
      </c>
      <c r="N15" s="50" t="s">
        <v>114</v>
      </c>
      <c r="O15" s="50" t="s">
        <v>114</v>
      </c>
      <c r="P15" s="50" t="s">
        <v>114</v>
      </c>
      <c r="Q15" s="50" t="s">
        <v>114</v>
      </c>
      <c r="R15" s="50" t="s">
        <v>114</v>
      </c>
      <c r="S15" s="50" t="s">
        <v>114</v>
      </c>
    </row>
    <row r="16" spans="1:20" x14ac:dyDescent="0.25">
      <c r="A16" s="10" t="s">
        <v>62</v>
      </c>
      <c r="B16" s="9" t="s">
        <v>66</v>
      </c>
      <c r="C16" s="31">
        <f>(DATE(Stammdaten!B10,12,26))</f>
        <v>46382</v>
      </c>
      <c r="D16" s="49">
        <f t="shared" si="0"/>
        <v>46382</v>
      </c>
      <c r="E16" s="50" t="s">
        <v>114</v>
      </c>
      <c r="F16" s="50" t="s">
        <v>114</v>
      </c>
      <c r="G16" s="50" t="s">
        <v>114</v>
      </c>
      <c r="H16" s="50" t="s">
        <v>114</v>
      </c>
      <c r="I16" s="50" t="s">
        <v>114</v>
      </c>
      <c r="J16" s="50" t="s">
        <v>114</v>
      </c>
      <c r="K16" s="50" t="s">
        <v>114</v>
      </c>
      <c r="L16" s="50" t="s">
        <v>114</v>
      </c>
      <c r="M16" s="50" t="s">
        <v>114</v>
      </c>
      <c r="N16" s="50" t="s">
        <v>114</v>
      </c>
      <c r="O16" s="50" t="s">
        <v>114</v>
      </c>
      <c r="P16" s="50" t="s">
        <v>114</v>
      </c>
      <c r="Q16" s="50" t="s">
        <v>114</v>
      </c>
      <c r="R16" s="50" t="s">
        <v>114</v>
      </c>
      <c r="S16" s="50" t="s">
        <v>114</v>
      </c>
    </row>
    <row r="17" spans="1:19" x14ac:dyDescent="0.25">
      <c r="A17" s="10" t="s">
        <v>82</v>
      </c>
      <c r="B17" s="9" t="s">
        <v>67</v>
      </c>
      <c r="C17" s="31">
        <f>DOLLAR((DAY(MINUTE(Stammdaten!B10/38)/2+55)&amp;".4."&amp;Stammdaten!B10)/7,)*7-6</f>
        <v>46117</v>
      </c>
      <c r="D17" s="49">
        <f t="shared" si="0"/>
        <v>46117</v>
      </c>
      <c r="E17" s="50"/>
      <c r="F17" s="50"/>
      <c r="G17" s="50"/>
      <c r="H17" s="50" t="s">
        <v>114</v>
      </c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</row>
    <row r="18" spans="1:19" x14ac:dyDescent="0.25">
      <c r="A18" s="10" t="s">
        <v>63</v>
      </c>
      <c r="B18" s="9" t="s">
        <v>68</v>
      </c>
      <c r="C18" s="31">
        <f>(DOLLAR((DAY(MINUTE(Stammdaten!B10/38)/2+55)&amp;".4."&amp;Stammdaten!B10)/7,)*7-6)-2</f>
        <v>46115</v>
      </c>
      <c r="D18" s="49">
        <f t="shared" si="0"/>
        <v>46115</v>
      </c>
      <c r="E18" s="50" t="s">
        <v>114</v>
      </c>
      <c r="F18" s="50" t="s">
        <v>114</v>
      </c>
      <c r="G18" s="50" t="s">
        <v>114</v>
      </c>
      <c r="H18" s="50" t="s">
        <v>114</v>
      </c>
      <c r="I18" s="50" t="s">
        <v>114</v>
      </c>
      <c r="J18" s="50" t="s">
        <v>114</v>
      </c>
      <c r="K18" s="50" t="s">
        <v>114</v>
      </c>
      <c r="L18" s="50" t="s">
        <v>114</v>
      </c>
      <c r="M18" s="50" t="s">
        <v>114</v>
      </c>
      <c r="N18" s="50" t="s">
        <v>114</v>
      </c>
      <c r="O18" s="50" t="s">
        <v>114</v>
      </c>
      <c r="P18" s="50" t="s">
        <v>114</v>
      </c>
      <c r="Q18" s="50" t="s">
        <v>114</v>
      </c>
      <c r="R18" s="50" t="s">
        <v>114</v>
      </c>
      <c r="S18" s="50" t="s">
        <v>114</v>
      </c>
    </row>
    <row r="19" spans="1:19" x14ac:dyDescent="0.25">
      <c r="A19" s="10" t="s">
        <v>115</v>
      </c>
      <c r="B19" s="9" t="s">
        <v>69</v>
      </c>
      <c r="C19" s="31">
        <f>(DOLLAR((DAY(MINUTE(Stammdaten!B10/38)/2+55)&amp;".4."&amp;Stammdaten!B10)/7,)*7-6)+1</f>
        <v>46118</v>
      </c>
      <c r="D19" s="49">
        <f t="shared" si="0"/>
        <v>46118</v>
      </c>
      <c r="E19" s="50" t="s">
        <v>114</v>
      </c>
      <c r="F19" s="50" t="s">
        <v>114</v>
      </c>
      <c r="G19" s="50" t="s">
        <v>114</v>
      </c>
      <c r="H19" s="50" t="s">
        <v>114</v>
      </c>
      <c r="I19" s="50" t="s">
        <v>114</v>
      </c>
      <c r="J19" s="50" t="s">
        <v>114</v>
      </c>
      <c r="K19" s="50" t="s">
        <v>114</v>
      </c>
      <c r="L19" s="50" t="s">
        <v>114</v>
      </c>
      <c r="M19" s="50" t="s">
        <v>114</v>
      </c>
      <c r="N19" s="50" t="s">
        <v>114</v>
      </c>
      <c r="O19" s="50" t="s">
        <v>114</v>
      </c>
      <c r="P19" s="50" t="s">
        <v>114</v>
      </c>
      <c r="Q19" s="50" t="s">
        <v>114</v>
      </c>
      <c r="R19" s="50" t="s">
        <v>114</v>
      </c>
      <c r="S19" s="50" t="s">
        <v>114</v>
      </c>
    </row>
    <row r="20" spans="1:19" x14ac:dyDescent="0.25">
      <c r="A20" s="10" t="s">
        <v>64</v>
      </c>
      <c r="B20" s="9" t="s">
        <v>70</v>
      </c>
      <c r="C20" s="31">
        <f>(DOLLAR((DAY(MINUTE(Stammdaten!B10/38)/2+55)&amp;".4."&amp;Stammdaten!B10)/7,)*7-6)+39</f>
        <v>46156</v>
      </c>
      <c r="D20" s="49">
        <f t="shared" si="0"/>
        <v>46156</v>
      </c>
      <c r="E20" s="50" t="s">
        <v>114</v>
      </c>
      <c r="F20" s="50" t="s">
        <v>114</v>
      </c>
      <c r="G20" s="50" t="s">
        <v>114</v>
      </c>
      <c r="H20" s="50" t="s">
        <v>114</v>
      </c>
      <c r="I20" s="50" t="s">
        <v>114</v>
      </c>
      <c r="J20" s="50" t="s">
        <v>114</v>
      </c>
      <c r="K20" s="50" t="s">
        <v>114</v>
      </c>
      <c r="L20" s="50" t="s">
        <v>114</v>
      </c>
      <c r="M20" s="50" t="s">
        <v>114</v>
      </c>
      <c r="N20" s="50" t="s">
        <v>114</v>
      </c>
      <c r="O20" s="50" t="s">
        <v>114</v>
      </c>
      <c r="P20" s="50" t="s">
        <v>114</v>
      </c>
      <c r="Q20" s="50" t="s">
        <v>114</v>
      </c>
      <c r="R20" s="50" t="s">
        <v>114</v>
      </c>
      <c r="S20" s="50" t="s">
        <v>114</v>
      </c>
    </row>
    <row r="21" spans="1:19" x14ac:dyDescent="0.25">
      <c r="A21" s="10" t="s">
        <v>83</v>
      </c>
      <c r="B21" s="9" t="s">
        <v>71</v>
      </c>
      <c r="C21" s="31">
        <f>(DOLLAR((DAY(MINUTE(Stammdaten!B10/38)/2+55)&amp;".4."&amp;Stammdaten!B10)/7,)*7-6)+49</f>
        <v>46166</v>
      </c>
      <c r="D21" s="49">
        <f t="shared" si="0"/>
        <v>46166</v>
      </c>
      <c r="E21" s="50"/>
      <c r="F21" s="50"/>
      <c r="G21" s="50"/>
      <c r="H21" s="50" t="s">
        <v>114</v>
      </c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</row>
    <row r="22" spans="1:19" x14ac:dyDescent="0.25">
      <c r="A22" s="10" t="s">
        <v>65</v>
      </c>
      <c r="B22" s="9" t="s">
        <v>72</v>
      </c>
      <c r="C22" s="31">
        <f>(DOLLAR((DAY(MINUTE(Stammdaten!B10/38)/2+55)&amp;".4."&amp;Stammdaten!B10)/7,)*7-6)+50</f>
        <v>46167</v>
      </c>
      <c r="D22" s="49">
        <f t="shared" si="0"/>
        <v>46167</v>
      </c>
      <c r="E22" s="50" t="s">
        <v>114</v>
      </c>
      <c r="F22" s="50" t="s">
        <v>114</v>
      </c>
      <c r="G22" s="50" t="s">
        <v>114</v>
      </c>
      <c r="H22" s="50" t="s">
        <v>114</v>
      </c>
      <c r="I22" s="50" t="s">
        <v>114</v>
      </c>
      <c r="J22" s="50" t="s">
        <v>114</v>
      </c>
      <c r="K22" s="50" t="s">
        <v>114</v>
      </c>
      <c r="L22" s="50" t="s">
        <v>114</v>
      </c>
      <c r="M22" s="50" t="s">
        <v>114</v>
      </c>
      <c r="N22" s="50" t="s">
        <v>114</v>
      </c>
      <c r="O22" s="50" t="s">
        <v>114</v>
      </c>
      <c r="P22" s="50" t="s">
        <v>114</v>
      </c>
      <c r="Q22" s="50" t="s">
        <v>114</v>
      </c>
      <c r="R22" s="50" t="s">
        <v>114</v>
      </c>
      <c r="S22" s="50" t="s">
        <v>114</v>
      </c>
    </row>
    <row r="23" spans="1:19" x14ac:dyDescent="0.25">
      <c r="A23" s="10" t="s">
        <v>85</v>
      </c>
      <c r="B23" s="9" t="s">
        <v>73</v>
      </c>
      <c r="C23" s="31">
        <f>(DOLLAR((DAY(MINUTE(Stammdaten!B10/38)/2+55)&amp;".4."&amp;Stammdaten!B10)/7,)*7-6)+60</f>
        <v>46177</v>
      </c>
      <c r="D23" s="49">
        <f t="shared" si="0"/>
        <v>46177</v>
      </c>
      <c r="E23" s="50" t="s">
        <v>114</v>
      </c>
      <c r="F23" s="50" t="s">
        <v>114</v>
      </c>
      <c r="G23" s="50"/>
      <c r="H23" s="50"/>
      <c r="I23" s="50"/>
      <c r="J23" s="50"/>
      <c r="K23" s="50" t="s">
        <v>114</v>
      </c>
      <c r="L23" s="50"/>
      <c r="M23" s="50"/>
      <c r="N23" s="50" t="s">
        <v>114</v>
      </c>
      <c r="O23" s="50" t="s">
        <v>114</v>
      </c>
      <c r="P23" s="50" t="s">
        <v>114</v>
      </c>
      <c r="Q23" s="50"/>
      <c r="R23" s="50"/>
      <c r="S23" s="50"/>
    </row>
    <row r="24" spans="1:19" x14ac:dyDescent="0.25">
      <c r="A24" s="10" t="s">
        <v>86</v>
      </c>
      <c r="B24" s="9" t="s">
        <v>74</v>
      </c>
      <c r="C24" s="31">
        <f>MROUND(DATE(Stammdaten!B10,11,22),7)-3</f>
        <v>46344</v>
      </c>
      <c r="D24" s="49">
        <f t="shared" si="0"/>
        <v>46344</v>
      </c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 t="s">
        <v>114</v>
      </c>
      <c r="R24" s="50"/>
      <c r="S24" s="50"/>
    </row>
    <row r="26" spans="1:19" x14ac:dyDescent="0.25">
      <c r="A26" s="80" t="s">
        <v>87</v>
      </c>
      <c r="B26" s="80"/>
      <c r="C26" s="32"/>
      <c r="D26" s="38"/>
      <c r="E26" s="32"/>
      <c r="F26" s="32"/>
      <c r="G26" s="32"/>
      <c r="H26" s="32"/>
      <c r="I26" s="32"/>
    </row>
    <row r="27" spans="1:19" x14ac:dyDescent="0.25">
      <c r="A27" s="34" t="s">
        <v>88</v>
      </c>
      <c r="B27" s="32"/>
      <c r="C27" s="32"/>
      <c r="D27" s="38"/>
      <c r="E27" s="32"/>
      <c r="F27" s="32"/>
      <c r="G27" s="32"/>
      <c r="H27" s="32"/>
      <c r="I27" s="32"/>
    </row>
    <row r="28" spans="1:19" x14ac:dyDescent="0.25">
      <c r="A28" s="35" t="s">
        <v>89</v>
      </c>
      <c r="B28" s="32"/>
      <c r="C28" s="32"/>
      <c r="D28" s="38"/>
      <c r="E28" s="32"/>
      <c r="F28" s="32"/>
      <c r="G28" s="32"/>
      <c r="H28" s="32"/>
      <c r="I28" s="32"/>
    </row>
    <row r="29" spans="1:19" x14ac:dyDescent="0.25">
      <c r="A29" s="80" t="s">
        <v>90</v>
      </c>
      <c r="B29" s="80"/>
      <c r="C29" s="80"/>
      <c r="D29" s="80"/>
      <c r="E29" s="80"/>
      <c r="F29" s="80"/>
      <c r="G29" s="80"/>
      <c r="H29" s="80"/>
      <c r="I29" s="80"/>
    </row>
    <row r="30" spans="1:19" x14ac:dyDescent="0.25">
      <c r="A30" s="80" t="s">
        <v>91</v>
      </c>
      <c r="B30" s="80"/>
      <c r="C30" s="32"/>
      <c r="D30" s="38"/>
      <c r="E30" s="32"/>
      <c r="F30" s="32"/>
      <c r="G30" s="32"/>
      <c r="H30" s="32"/>
      <c r="I30" s="32"/>
    </row>
    <row r="31" spans="1:19" x14ac:dyDescent="0.25">
      <c r="A31" s="80" t="s">
        <v>92</v>
      </c>
      <c r="B31" s="80"/>
      <c r="C31" s="32"/>
      <c r="D31" s="38"/>
      <c r="E31" s="32"/>
      <c r="F31" s="32"/>
      <c r="G31" s="32"/>
      <c r="H31" s="32"/>
      <c r="I31" s="32"/>
    </row>
    <row r="32" spans="1:19" x14ac:dyDescent="0.25">
      <c r="A32" s="36" t="s">
        <v>93</v>
      </c>
      <c r="B32" s="32"/>
      <c r="C32" s="32"/>
      <c r="D32" s="38"/>
      <c r="E32" s="32"/>
      <c r="F32" s="32"/>
      <c r="G32" s="32"/>
      <c r="H32" s="32"/>
      <c r="I32" s="32"/>
    </row>
    <row r="33" spans="1:9" x14ac:dyDescent="0.25">
      <c r="A33" s="80" t="s">
        <v>94</v>
      </c>
      <c r="B33" s="80"/>
      <c r="C33" s="80"/>
      <c r="D33" s="80"/>
      <c r="E33" s="80"/>
      <c r="F33" s="80"/>
      <c r="G33" s="80"/>
      <c r="H33" s="80"/>
      <c r="I33" s="32"/>
    </row>
    <row r="34" spans="1:9" x14ac:dyDescent="0.25">
      <c r="A34" s="81" t="s">
        <v>95</v>
      </c>
      <c r="B34" s="82"/>
      <c r="C34" s="82"/>
      <c r="D34" s="82"/>
      <c r="E34" s="32"/>
      <c r="F34" s="32"/>
      <c r="G34" s="32"/>
      <c r="H34" s="32"/>
      <c r="I34" s="32"/>
    </row>
    <row r="35" spans="1:9" x14ac:dyDescent="0.25">
      <c r="A35" s="33" t="s">
        <v>96</v>
      </c>
      <c r="B35" s="32"/>
      <c r="C35" s="32"/>
      <c r="D35" s="38"/>
      <c r="E35" s="32"/>
      <c r="F35" s="32"/>
      <c r="G35" s="32"/>
      <c r="H35" s="32"/>
      <c r="I35" s="32"/>
    </row>
    <row r="38" spans="1:9" x14ac:dyDescent="0.25">
      <c r="A38" s="7"/>
    </row>
    <row r="39" spans="1:9" x14ac:dyDescent="0.25">
      <c r="A39" s="7"/>
    </row>
    <row r="40" spans="1:9" x14ac:dyDescent="0.25">
      <c r="A40" s="8" t="s">
        <v>17</v>
      </c>
    </row>
  </sheetData>
  <sheetProtection sheet="1" objects="1" scenarios="1"/>
  <mergeCells count="6">
    <mergeCell ref="A34:D34"/>
    <mergeCell ref="A26:B26"/>
    <mergeCell ref="A29:I29"/>
    <mergeCell ref="A30:B30"/>
    <mergeCell ref="A31:B31"/>
    <mergeCell ref="A33:H33"/>
  </mergeCells>
  <hyperlinks>
    <hyperlink ref="A40" r:id="rId1" xr:uid="{E58C8DC2-C94C-4481-B0DE-C8542FF2A2DE}"/>
  </hyperlinks>
  <pageMargins left="0.7" right="0.7" top="0.78740157499999996" bottom="0.78740157499999996" header="0.3" footer="0.3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4"/>
  <sheetViews>
    <sheetView workbookViewId="0">
      <selection activeCell="D22" sqref="D22"/>
    </sheetView>
  </sheetViews>
  <sheetFormatPr baseColWidth="10" defaultRowHeight="15" x14ac:dyDescent="0.25"/>
  <cols>
    <col min="2" max="2" width="14.28515625" bestFit="1" customWidth="1"/>
  </cols>
  <sheetData>
    <row r="1" spans="1:3" x14ac:dyDescent="0.25">
      <c r="A1" s="2" t="s">
        <v>47</v>
      </c>
    </row>
    <row r="3" spans="1:3" x14ac:dyDescent="0.25">
      <c r="A3" s="2" t="s">
        <v>48</v>
      </c>
      <c r="B3" s="2" t="s">
        <v>49</v>
      </c>
      <c r="C3" s="2" t="s">
        <v>50</v>
      </c>
    </row>
    <row r="4" spans="1:3" x14ac:dyDescent="0.25">
      <c r="A4" s="19">
        <v>7</v>
      </c>
      <c r="B4" s="19">
        <v>35</v>
      </c>
      <c r="C4">
        <v>7.58</v>
      </c>
    </row>
    <row r="7" spans="1:3" x14ac:dyDescent="0.25">
      <c r="A7" s="12" t="s">
        <v>51</v>
      </c>
      <c r="B7" s="13" t="s">
        <v>52</v>
      </c>
    </row>
    <row r="8" spans="1:3" x14ac:dyDescent="0.25">
      <c r="A8" s="14">
        <v>5</v>
      </c>
      <c r="B8" s="15">
        <v>0.08</v>
      </c>
    </row>
    <row r="9" spans="1:3" x14ac:dyDescent="0.25">
      <c r="A9" s="16">
        <v>10</v>
      </c>
      <c r="B9" s="17">
        <v>0.17</v>
      </c>
    </row>
    <row r="10" spans="1:3" x14ac:dyDescent="0.25">
      <c r="A10" s="16">
        <v>15</v>
      </c>
      <c r="B10" s="17">
        <v>0.25</v>
      </c>
    </row>
    <row r="11" spans="1:3" x14ac:dyDescent="0.25">
      <c r="A11" s="16">
        <v>20</v>
      </c>
      <c r="B11" s="17">
        <v>0.33</v>
      </c>
    </row>
    <row r="12" spans="1:3" x14ac:dyDescent="0.25">
      <c r="A12" s="16">
        <v>25</v>
      </c>
      <c r="B12" s="17">
        <v>0.42</v>
      </c>
    </row>
    <row r="13" spans="1:3" x14ac:dyDescent="0.25">
      <c r="A13" s="16">
        <v>30</v>
      </c>
      <c r="B13" s="20">
        <v>0.5</v>
      </c>
    </row>
    <row r="14" spans="1:3" x14ac:dyDescent="0.25">
      <c r="A14" s="16">
        <v>35</v>
      </c>
      <c r="B14" s="17">
        <v>0.57999999999999996</v>
      </c>
    </row>
    <row r="15" spans="1:3" x14ac:dyDescent="0.25">
      <c r="A15" s="16">
        <v>40</v>
      </c>
      <c r="B15" s="17">
        <v>0.67</v>
      </c>
    </row>
    <row r="16" spans="1:3" x14ac:dyDescent="0.25">
      <c r="A16" s="16">
        <v>45</v>
      </c>
      <c r="B16" s="17">
        <v>0.75</v>
      </c>
    </row>
    <row r="17" spans="1:2" x14ac:dyDescent="0.25">
      <c r="A17" s="16">
        <v>50</v>
      </c>
      <c r="B17" s="17">
        <v>0.83</v>
      </c>
    </row>
    <row r="18" spans="1:2" x14ac:dyDescent="0.25">
      <c r="A18" s="16">
        <v>55</v>
      </c>
      <c r="B18" s="17">
        <v>0.92</v>
      </c>
    </row>
    <row r="19" spans="1:2" x14ac:dyDescent="0.25">
      <c r="A19" s="18">
        <v>60</v>
      </c>
      <c r="B19" s="21">
        <v>1</v>
      </c>
    </row>
    <row r="24" spans="1:2" x14ac:dyDescent="0.25">
      <c r="A24" s="54" t="s">
        <v>17</v>
      </c>
    </row>
  </sheetData>
  <sheetProtection sheet="1" objects="1" scenarios="1"/>
  <hyperlinks>
    <hyperlink ref="A24" r:id="rId1" xr:uid="{BBD851DB-D5FA-41FE-9736-B6441194124B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"/>
  <sheetViews>
    <sheetView workbookViewId="0">
      <selection activeCell="C8" sqref="C8"/>
    </sheetView>
  </sheetViews>
  <sheetFormatPr baseColWidth="10" defaultRowHeight="15" x14ac:dyDescent="0.25"/>
  <cols>
    <col min="3" max="3" width="18" style="59" customWidth="1"/>
  </cols>
  <sheetData>
    <row r="1" spans="1:5" x14ac:dyDescent="0.25">
      <c r="A1" s="10" t="s">
        <v>34</v>
      </c>
      <c r="C1" s="56" t="s">
        <v>35</v>
      </c>
      <c r="E1" s="10" t="s">
        <v>41</v>
      </c>
    </row>
    <row r="2" spans="1:5" x14ac:dyDescent="0.25">
      <c r="A2" s="9">
        <v>1</v>
      </c>
      <c r="C2" s="57"/>
      <c r="E2" s="9"/>
    </row>
    <row r="3" spans="1:5" x14ac:dyDescent="0.25">
      <c r="A3" s="9">
        <v>2</v>
      </c>
      <c r="C3" s="57" t="s">
        <v>36</v>
      </c>
      <c r="E3" s="9" t="s">
        <v>42</v>
      </c>
    </row>
    <row r="4" spans="1:5" x14ac:dyDescent="0.25">
      <c r="A4" s="9">
        <v>3</v>
      </c>
      <c r="C4" s="57" t="s">
        <v>37</v>
      </c>
      <c r="E4" s="9" t="s">
        <v>43</v>
      </c>
    </row>
    <row r="5" spans="1:5" x14ac:dyDescent="0.25">
      <c r="A5" s="9">
        <v>4</v>
      </c>
      <c r="C5" s="57" t="s">
        <v>38</v>
      </c>
    </row>
    <row r="6" spans="1:5" x14ac:dyDescent="0.25">
      <c r="A6" s="9">
        <v>5</v>
      </c>
      <c r="C6" s="57" t="s">
        <v>39</v>
      </c>
    </row>
    <row r="7" spans="1:5" x14ac:dyDescent="0.25">
      <c r="A7" s="9">
        <v>6</v>
      </c>
      <c r="C7" s="58" t="s">
        <v>40</v>
      </c>
    </row>
    <row r="8" spans="1:5" x14ac:dyDescent="0.25">
      <c r="A8" s="9">
        <v>7</v>
      </c>
    </row>
    <row r="9" spans="1:5" x14ac:dyDescent="0.25">
      <c r="A9" s="9">
        <v>8</v>
      </c>
    </row>
    <row r="10" spans="1:5" x14ac:dyDescent="0.25">
      <c r="A10" s="9">
        <v>9</v>
      </c>
    </row>
    <row r="11" spans="1:5" x14ac:dyDescent="0.25">
      <c r="A11" s="9">
        <v>10</v>
      </c>
    </row>
    <row r="12" spans="1:5" x14ac:dyDescent="0.25">
      <c r="A12" s="9">
        <v>11</v>
      </c>
    </row>
    <row r="13" spans="1:5" x14ac:dyDescent="0.25">
      <c r="A13" s="9">
        <v>12</v>
      </c>
    </row>
    <row r="18" spans="1:1" x14ac:dyDescent="0.25">
      <c r="A18" s="54" t="s">
        <v>17</v>
      </c>
    </row>
  </sheetData>
  <sheetProtection sheet="1" objects="1" scenarios="1"/>
  <hyperlinks>
    <hyperlink ref="A18" r:id="rId1" xr:uid="{01987168-4F81-46AB-843C-42A3D9A2E57C}"/>
  </hyperlinks>
  <pageMargins left="0.7" right="0.7" top="0.78740157499999996" bottom="0.78740157499999996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Stammdaten</vt:lpstr>
      <vt:lpstr>Mai</vt:lpstr>
      <vt:lpstr>Arbeitszeitkonto</vt:lpstr>
      <vt:lpstr>Feiertage</vt:lpstr>
      <vt:lpstr>Industrieminute</vt:lpstr>
      <vt:lpstr>Hilfstabelle</vt:lpstr>
      <vt:lpstr>Abwesenheitstage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Lennard Buskotte | AZS System AG</dc:creator>
  <cp:lastModifiedBy>Anna Brune | AZS System AG</cp:lastModifiedBy>
  <cp:lastPrinted>2024-03-22T10:53:06Z</cp:lastPrinted>
  <dcterms:created xsi:type="dcterms:W3CDTF">2024-03-15T11:25:04Z</dcterms:created>
  <dcterms:modified xsi:type="dcterms:W3CDTF">2024-11-13T08:39:36Z</dcterms:modified>
</cp:coreProperties>
</file>