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BruneAZSSystemAG\Documents\Arbeitzeitserfassung Excel\2025\"/>
    </mc:Choice>
  </mc:AlternateContent>
  <xr:revisionPtr revIDLastSave="0" documentId="13_ncr:1_{C61B4109-060F-4126-A07E-9842CC298FFE}" xr6:coauthVersionLast="47" xr6:coauthVersionMax="47" xr10:uidLastSave="{00000000-0000-0000-0000-000000000000}"/>
  <bookViews>
    <workbookView xWindow="-28920" yWindow="-30" windowWidth="29040" windowHeight="15720" activeTab="1" xr2:uid="{00000000-000D-0000-FFFF-FFFF00000000}"/>
  </bookViews>
  <sheets>
    <sheet name="Stammdaten" sheetId="1" r:id="rId1"/>
    <sheet name="Juli" sheetId="35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35" l="1"/>
  <c r="D37" i="35" a="1"/>
  <c r="D37" i="35" s="1"/>
  <c r="K36" i="35"/>
  <c r="D36" i="35" a="1"/>
  <c r="D36" i="35" s="1"/>
  <c r="K35" i="35"/>
  <c r="D35" i="35" a="1"/>
  <c r="D35" i="35" s="1"/>
  <c r="K34" i="35"/>
  <c r="D34" i="35" a="1"/>
  <c r="D34" i="35" s="1"/>
  <c r="K33" i="35"/>
  <c r="D33" i="35" a="1"/>
  <c r="D33" i="35" s="1"/>
  <c r="K32" i="35"/>
  <c r="D32" i="35" a="1"/>
  <c r="D32" i="35" s="1"/>
  <c r="K31" i="35"/>
  <c r="D31" i="35" a="1"/>
  <c r="D31" i="35" s="1"/>
  <c r="K30" i="35"/>
  <c r="D30" i="35" a="1"/>
  <c r="D30" i="35" s="1"/>
  <c r="K29" i="35"/>
  <c r="D29" i="35" a="1"/>
  <c r="D29" i="35" s="1"/>
  <c r="K28" i="35"/>
  <c r="D28" i="35" a="1"/>
  <c r="D28" i="35" s="1"/>
  <c r="K27" i="35"/>
  <c r="D27" i="35" a="1"/>
  <c r="D27" i="35" s="1"/>
  <c r="K26" i="35"/>
  <c r="D26" i="35" a="1"/>
  <c r="D26" i="35" s="1"/>
  <c r="K25" i="35"/>
  <c r="D25" i="35" a="1"/>
  <c r="D25" i="35" s="1"/>
  <c r="K24" i="35"/>
  <c r="D24" i="35" a="1"/>
  <c r="D24" i="35" s="1"/>
  <c r="K23" i="35"/>
  <c r="D23" i="35" a="1"/>
  <c r="D23" i="35" s="1"/>
  <c r="K22" i="35"/>
  <c r="D22" i="35" a="1"/>
  <c r="D22" i="35" s="1"/>
  <c r="K21" i="35"/>
  <c r="D21" i="35" a="1"/>
  <c r="D21" i="35" s="1"/>
  <c r="K20" i="35"/>
  <c r="D20" i="35" a="1"/>
  <c r="D20" i="35" s="1"/>
  <c r="K19" i="35"/>
  <c r="D19" i="35" a="1"/>
  <c r="D19" i="35" s="1"/>
  <c r="K18" i="35"/>
  <c r="D18" i="35" a="1"/>
  <c r="D18" i="35" s="1"/>
  <c r="K17" i="35"/>
  <c r="D17" i="35" a="1"/>
  <c r="D17" i="35" s="1"/>
  <c r="K16" i="35"/>
  <c r="D16" i="35" a="1"/>
  <c r="D16" i="35" s="1"/>
  <c r="K15" i="35"/>
  <c r="D15" i="35" a="1"/>
  <c r="D15" i="35" s="1"/>
  <c r="K14" i="35"/>
  <c r="D14" i="35" a="1"/>
  <c r="D14" i="35" s="1"/>
  <c r="K13" i="35"/>
  <c r="D13" i="35" a="1"/>
  <c r="D13" i="35" s="1"/>
  <c r="K12" i="35"/>
  <c r="D12" i="35" a="1"/>
  <c r="D12" i="35" s="1"/>
  <c r="K11" i="35"/>
  <c r="D11" i="35" a="1"/>
  <c r="D11" i="35" s="1"/>
  <c r="K10" i="35"/>
  <c r="D10" i="35" a="1"/>
  <c r="D10" i="35" s="1"/>
  <c r="K9" i="35"/>
  <c r="D9" i="35" a="1"/>
  <c r="D9" i="35" s="1"/>
  <c r="K8" i="35"/>
  <c r="D8" i="35" a="1"/>
  <c r="D8" i="35" s="1"/>
  <c r="K7" i="35"/>
  <c r="D7" i="35" a="1"/>
  <c r="D7" i="35" s="1"/>
  <c r="C4" i="35"/>
  <c r="L3" i="35"/>
  <c r="A7" i="35" s="1" a="1"/>
  <c r="C3" i="35"/>
  <c r="C2" i="35"/>
  <c r="C1" i="35"/>
  <c r="K38" i="35" l="1"/>
  <c r="A7" i="35"/>
  <c r="A3" i="5"/>
  <c r="E26" i="17"/>
  <c r="D7" i="17"/>
  <c r="C4" i="17"/>
  <c r="C5" i="17"/>
  <c r="C3" i="17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B29" i="1"/>
  <c r="J30" i="35" l="1" a="1"/>
  <c r="J30" i="35" s="1"/>
  <c r="L30" i="35" s="1"/>
  <c r="J15" i="35" a="1"/>
  <c r="J15" i="35" s="1"/>
  <c r="L15" i="35" s="1"/>
  <c r="J28" i="35" a="1"/>
  <c r="J28" i="35" s="1"/>
  <c r="L28" i="35" s="1"/>
  <c r="J37" i="35" a="1"/>
  <c r="J37" i="35" s="1"/>
  <c r="L37" i="35" s="1"/>
  <c r="J13" i="35" a="1"/>
  <c r="J13" i="35" s="1"/>
  <c r="L13" i="35" s="1"/>
  <c r="J24" i="35" a="1"/>
  <c r="J24" i="35" s="1"/>
  <c r="L24" i="35" s="1"/>
  <c r="J33" i="35" a="1"/>
  <c r="J33" i="35" s="1"/>
  <c r="L33" i="35" s="1"/>
  <c r="J9" i="35" a="1"/>
  <c r="J9" i="35" s="1"/>
  <c r="L9" i="35" s="1"/>
  <c r="J7" i="35" a="1"/>
  <c r="J7" i="35" s="1"/>
  <c r="L7" i="35" s="1"/>
  <c r="J22" i="35" a="1"/>
  <c r="J22" i="35" s="1"/>
  <c r="L22" i="35" s="1"/>
  <c r="J31" i="35" a="1"/>
  <c r="J31" i="35" s="1"/>
  <c r="L31" i="35" s="1"/>
  <c r="J20" i="35" a="1"/>
  <c r="J20" i="35" s="1"/>
  <c r="L20" i="35" s="1"/>
  <c r="J29" i="35" a="1"/>
  <c r="J29" i="35" s="1"/>
  <c r="L29" i="35" s="1"/>
  <c r="J18" i="35" a="1"/>
  <c r="J18" i="35" s="1"/>
  <c r="L18" i="35" s="1"/>
  <c r="J27" i="35" a="1"/>
  <c r="J27" i="35" s="1"/>
  <c r="L27" i="35" s="1"/>
  <c r="J16" i="35" a="1"/>
  <c r="J16" i="35" s="1"/>
  <c r="L16" i="35" s="1"/>
  <c r="J25" i="35" a="1"/>
  <c r="J25" i="35" s="1"/>
  <c r="L25" i="35" s="1"/>
  <c r="J35" i="35" a="1"/>
  <c r="J35" i="35" s="1"/>
  <c r="L35" i="35" s="1"/>
  <c r="J14" i="35" a="1"/>
  <c r="J14" i="35" s="1"/>
  <c r="L14" i="35" s="1"/>
  <c r="J23" i="35" a="1"/>
  <c r="J23" i="35" s="1"/>
  <c r="L23" i="35" s="1"/>
  <c r="J36" i="35" a="1"/>
  <c r="J36" i="35" s="1"/>
  <c r="L36" i="35" s="1"/>
  <c r="J12" i="35" a="1"/>
  <c r="J12" i="35" s="1"/>
  <c r="L12" i="35" s="1"/>
  <c r="J21" i="35" a="1"/>
  <c r="J21" i="35" s="1"/>
  <c r="L21" i="35" s="1"/>
  <c r="J34" i="35" a="1"/>
  <c r="J34" i="35" s="1"/>
  <c r="L34" i="35" s="1"/>
  <c r="J10" i="35" a="1"/>
  <c r="J10" i="35" s="1"/>
  <c r="L10" i="35" s="1"/>
  <c r="J19" i="35" a="1"/>
  <c r="J19" i="35" s="1"/>
  <c r="L19" i="35" s="1"/>
  <c r="J26" i="35" a="1"/>
  <c r="J26" i="35" s="1"/>
  <c r="L26" i="35" s="1"/>
  <c r="J11" i="35" a="1"/>
  <c r="J11" i="35" s="1"/>
  <c r="L11" i="35" s="1"/>
  <c r="J32" i="35" a="1"/>
  <c r="J32" i="35" s="1"/>
  <c r="L32" i="35" s="1"/>
  <c r="J8" i="35" a="1"/>
  <c r="J8" i="35" s="1"/>
  <c r="L8" i="35" s="1"/>
  <c r="J17" i="35" a="1"/>
  <c r="J17" i="35" s="1"/>
  <c r="L17" i="35" s="1"/>
  <c r="D12" i="17" a="1"/>
  <c r="D15" i="17" a="1"/>
  <c r="D19" i="17" a="1"/>
  <c r="D16" i="17" a="1"/>
  <c r="D20" i="17" a="1"/>
  <c r="D14" i="17" a="1"/>
  <c r="D17" i="17" a="1"/>
  <c r="D18" i="17" a="1"/>
  <c r="D11" i="17" a="1"/>
  <c r="D10" i="17" a="1"/>
  <c r="D21" i="17" a="1"/>
  <c r="D13" i="17" a="1"/>
  <c r="L38" i="35" l="1"/>
  <c r="J38" i="35"/>
  <c r="D15" i="17"/>
  <c r="D21" i="17"/>
  <c r="D20" i="17"/>
  <c r="D19" i="17"/>
  <c r="D18" i="17"/>
  <c r="D17" i="17"/>
  <c r="D16" i="17"/>
  <c r="D14" i="17"/>
  <c r="D13" i="17"/>
  <c r="D12" i="17"/>
  <c r="D11" i="17"/>
  <c r="D10" i="17"/>
  <c r="C19" i="17" a="1"/>
  <c r="C17" i="17" a="1"/>
  <c r="C21" i="17" a="1"/>
  <c r="C16" i="17" a="1"/>
  <c r="C18" i="17" a="1"/>
  <c r="C13" i="17" a="1"/>
  <c r="C12" i="17" a="1"/>
  <c r="C15" i="17" a="1"/>
  <c r="C11" i="17" a="1"/>
  <c r="C20" i="17" a="1"/>
  <c r="C10" i="17" a="1"/>
  <c r="C14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9F185EB2-03D2-4FDA-B129-FB01815DFCF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FDF20AF6-75F1-406F-9700-48D8117329A2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A41EA2C0-88F7-49CF-8C31-FD01FE07F433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1FD7A76B-A026-4C07-AA7D-CC37285F7A58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817229B2-4BE9-45CF-914E-1ED707932A88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<sst xmlns="http://schemas.openxmlformats.org/spreadsheetml/2006/main" count="336" uniqueCount="137">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</sst>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wrapText="1" shrinkToFit="1"/>
    </xf>
    <xf numFmtId="2" fontId="0" fillId="0" borderId="5" xfId="0" applyNumberFormat="1" applyBorder="1" applyAlignment="1" applyProtection="1">
      <alignment wrapText="1" shrinkToFit="1"/>
      <protection locked="0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A3CFB4E-2964-4C41-B574-5FE54CFE9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zoomScale="90" zoomScaleNormal="90" workbookViewId="0">
      <selection activeCell="B10" sqref="B10"/>
    </sheetView>
  </sheetViews>
  <sheetFormatPr baseColWidth="10" defaultRowHeight="15" x14ac:dyDescent="0.25"/>
  <cols>
    <col min="1" max="1" width="37.28515625" bestFit="1" customWidth="1"/>
    <col min="2" max="2" width="14.140625" bestFit="1" customWidth="1"/>
    <col min="6" max="6" width="18.28515625" customWidth="1"/>
  </cols>
  <sheetData>
    <row r="1" spans="1:6" ht="15.75" x14ac:dyDescent="0.25">
      <c r="A1" s="1" t="s">
        <v>0</v>
      </c>
    </row>
    <row r="2" spans="1:6" ht="15.75" thickBot="1" x14ac:dyDescent="0.3"/>
    <row r="3" spans="1:6" ht="15.75" thickBot="1" x14ac:dyDescent="0.3">
      <c r="A3" s="2" t="s">
        <v>1</v>
      </c>
      <c r="B3" s="68" t="s">
        <v>135</v>
      </c>
      <c r="C3" s="69"/>
      <c r="D3" s="70"/>
    </row>
    <row r="4" spans="1:6" ht="15.75" thickBot="1" x14ac:dyDescent="0.3"/>
    <row r="5" spans="1:6" ht="15.75" thickBot="1" x14ac:dyDescent="0.3">
      <c r="A5" s="2" t="s">
        <v>2</v>
      </c>
      <c r="B5" s="71" t="s">
        <v>44</v>
      </c>
      <c r="C5" s="72"/>
      <c r="D5" s="73"/>
    </row>
    <row r="6" spans="1:6" ht="15.75" thickBot="1" x14ac:dyDescent="0.3">
      <c r="A6" t="s">
        <v>3</v>
      </c>
      <c r="B6" s="71" t="s">
        <v>45</v>
      </c>
      <c r="C6" s="72"/>
      <c r="D6" s="73"/>
    </row>
    <row r="7" spans="1:6" ht="15.75" thickBot="1" x14ac:dyDescent="0.3">
      <c r="A7" t="s">
        <v>4</v>
      </c>
      <c r="B7" s="71">
        <v>107</v>
      </c>
      <c r="C7" s="72"/>
      <c r="D7" s="73"/>
    </row>
    <row r="8" spans="1:6" ht="15.75" thickBot="1" x14ac:dyDescent="0.3">
      <c r="A8" t="s">
        <v>5</v>
      </c>
      <c r="B8" s="71" t="s">
        <v>46</v>
      </c>
      <c r="C8" s="72"/>
      <c r="D8" s="73"/>
    </row>
    <row r="9" spans="1:6" ht="15.75" thickBot="1" x14ac:dyDescent="0.3"/>
    <row r="10" spans="1:6" ht="15.75" thickBot="1" x14ac:dyDescent="0.3">
      <c r="A10" s="2" t="s">
        <v>6</v>
      </c>
      <c r="B10" s="45">
        <v>2025</v>
      </c>
    </row>
    <row r="12" spans="1:6" ht="15.75" thickBot="1" x14ac:dyDescent="0.3">
      <c r="A12" t="s">
        <v>16</v>
      </c>
      <c r="B12" s="11"/>
      <c r="C12" t="s">
        <v>15</v>
      </c>
      <c r="D12" s="11"/>
      <c r="E12" s="11"/>
      <c r="F12" s="11"/>
    </row>
    <row r="13" spans="1:6" ht="15.75" thickBot="1" x14ac:dyDescent="0.3">
      <c r="A13" s="3" t="s">
        <v>7</v>
      </c>
      <c r="B13" s="45" t="s">
        <v>43</v>
      </c>
      <c r="C13" s="46"/>
      <c r="D13" s="47"/>
    </row>
    <row r="14" spans="1:6" ht="15.75" thickBot="1" x14ac:dyDescent="0.3">
      <c r="A14" s="3" t="s">
        <v>8</v>
      </c>
      <c r="B14" s="45" t="s">
        <v>42</v>
      </c>
      <c r="C14" s="46"/>
      <c r="D14" s="47"/>
    </row>
    <row r="15" spans="1:6" ht="15.75" thickBot="1" x14ac:dyDescent="0.3">
      <c r="A15" s="3" t="s">
        <v>9</v>
      </c>
      <c r="B15" s="45" t="s">
        <v>43</v>
      </c>
      <c r="C15" s="46"/>
      <c r="D15" s="47"/>
    </row>
    <row r="17" spans="1:3" ht="15.75" thickBot="1" x14ac:dyDescent="0.3">
      <c r="A17" s="2" t="s">
        <v>10</v>
      </c>
    </row>
    <row r="18" spans="1:3" ht="15.75" thickBot="1" x14ac:dyDescent="0.3">
      <c r="A18" t="s">
        <v>11</v>
      </c>
      <c r="B18" s="48">
        <v>5</v>
      </c>
    </row>
    <row r="20" spans="1:3" x14ac:dyDescent="0.25">
      <c r="A20" s="2" t="s">
        <v>12</v>
      </c>
    </row>
    <row r="21" spans="1:3" ht="15.75" thickBot="1" x14ac:dyDescent="0.3">
      <c r="A21" s="6" t="s">
        <v>13</v>
      </c>
      <c r="B21" s="7" t="s">
        <v>14</v>
      </c>
    </row>
    <row r="22" spans="1:3" ht="15.75" thickBot="1" x14ac:dyDescent="0.3">
      <c r="A22" s="22">
        <v>45362</v>
      </c>
      <c r="B22" s="48">
        <v>8</v>
      </c>
    </row>
    <row r="23" spans="1:3" ht="15.75" thickBot="1" x14ac:dyDescent="0.3">
      <c r="A23" s="22">
        <v>45363</v>
      </c>
      <c r="B23" s="48">
        <v>8</v>
      </c>
    </row>
    <row r="24" spans="1:3" ht="15.75" thickBot="1" x14ac:dyDescent="0.3">
      <c r="A24" s="22">
        <v>45364</v>
      </c>
      <c r="B24" s="48">
        <v>8</v>
      </c>
    </row>
    <row r="25" spans="1:3" ht="15.75" thickBot="1" x14ac:dyDescent="0.3">
      <c r="A25" s="22">
        <v>45365</v>
      </c>
      <c r="B25" s="48">
        <v>8</v>
      </c>
    </row>
    <row r="26" spans="1:3" ht="15.75" thickBot="1" x14ac:dyDescent="0.3">
      <c r="A26" s="22">
        <v>45366</v>
      </c>
      <c r="B26" s="48">
        <v>5.5</v>
      </c>
    </row>
    <row r="27" spans="1:3" ht="15.75" thickBot="1" x14ac:dyDescent="0.3">
      <c r="A27" s="22">
        <v>45367</v>
      </c>
      <c r="B27" s="48"/>
    </row>
    <row r="28" spans="1:3" ht="15.75" thickBot="1" x14ac:dyDescent="0.3">
      <c r="A28" s="22">
        <v>45368</v>
      </c>
      <c r="B28" s="48"/>
    </row>
    <row r="29" spans="1:3" x14ac:dyDescent="0.25">
      <c r="B29" s="23">
        <f>SUM(B22:B28)</f>
        <v>37.5</v>
      </c>
    </row>
    <row r="32" spans="1:3" x14ac:dyDescent="0.25">
      <c r="A32" s="8"/>
      <c r="B32" s="66" t="s">
        <v>135</v>
      </c>
      <c r="C32" s="66"/>
    </row>
    <row r="33" spans="1:3" x14ac:dyDescent="0.25">
      <c r="B33" s="67" t="s">
        <v>136</v>
      </c>
      <c r="C33" s="67"/>
    </row>
    <row r="34" spans="1:3" x14ac:dyDescent="0.25">
      <c r="A34" s="55" t="s">
        <v>17</v>
      </c>
      <c r="B34" s="67"/>
      <c r="C34" s="67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A876-1DBC-489C-A85D-BC4EBADA3BE6}">
  <sheetPr>
    <tabColor rgb="FF92D050"/>
  </sheetPr>
  <dimension ref="A1:N44"/>
  <sheetViews>
    <sheetView tabSelected="1" zoomScaleNormal="100" workbookViewId="0">
      <selection activeCell="L2" sqref="L2"/>
    </sheetView>
  </sheetViews>
  <sheetFormatPr baseColWidth="10" defaultRowHeight="15" x14ac:dyDescent="0.25"/>
  <cols>
    <col min="5" max="5" width="7.85546875" bestFit="1" customWidth="1"/>
    <col min="6" max="6" width="13.85546875" style="30" customWidth="1"/>
    <col min="7" max="7" width="11.5703125" style="30"/>
    <col min="8" max="8" width="10.28515625" style="30" customWidth="1"/>
    <col min="9" max="9" width="8.7109375" bestFit="1" customWidth="1"/>
    <col min="10" max="10" width="7.28515625" customWidth="1"/>
  </cols>
  <sheetData>
    <row r="1" spans="1:14" ht="15.75" thickBot="1" x14ac:dyDescent="0.3">
      <c r="A1" s="2" t="s">
        <v>18</v>
      </c>
      <c r="C1" t="str">
        <f>Stammdaten!$B$3</f>
        <v>AZS System AG</v>
      </c>
    </row>
    <row r="2" spans="1:14" ht="15.75" thickBot="1" x14ac:dyDescent="0.3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7</v>
      </c>
    </row>
    <row r="3" spans="1:14" ht="15.75" thickBot="1" x14ac:dyDescent="0.3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2025</v>
      </c>
    </row>
    <row r="4" spans="1:14" ht="15.6" customHeight="1" thickBot="1" x14ac:dyDescent="0.6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45" customHeight="1" x14ac:dyDescent="0.25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25">
      <c r="A7" s="27" cm="1">
        <f t="array" ref="A7:A37">_xlfn.SEQUENCE(EOMONTH(DATE(L3,L2,1),0)-DATE(L3,L2,1)+1,,DATE(L3,L2,1))</f>
        <v>45839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25">
      <c r="A8" s="27">
        <v>45840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25">
      <c r="A9" s="27">
        <v>45841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25">
      <c r="A10" s="27">
        <v>45842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25">
      <c r="A11" s="27">
        <v>45843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25">
      <c r="A12" s="27">
        <v>45844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25">
      <c r="A13" s="27">
        <v>45845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25">
      <c r="A14" s="27">
        <v>45846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25">
      <c r="A15" s="27">
        <v>45847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25">
      <c r="A16" s="27">
        <v>45848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25">
      <c r="A17" s="27">
        <v>45849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25">
      <c r="A18" s="27">
        <v>45850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25">
      <c r="A19" s="27">
        <v>45851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25">
      <c r="A20" s="27">
        <v>45852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25">
      <c r="A21" s="27">
        <v>45853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25">
      <c r="A22" s="27">
        <v>45854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25">
      <c r="A23" s="27">
        <v>45855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25">
      <c r="A24" s="27">
        <v>45856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25">
      <c r="A25" s="27">
        <v>45857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25">
      <c r="A26" s="27">
        <v>45858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25">
      <c r="A27" s="27">
        <v>45859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25">
      <c r="A28" s="27">
        <v>45860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25">
      <c r="A29" s="27">
        <v>45861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25">
      <c r="A30" s="27">
        <v>45862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25">
      <c r="A31" s="27">
        <v>45863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25">
      <c r="A32" s="27">
        <v>45864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25">
      <c r="A33" s="27">
        <v>45865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25">
      <c r="A34" s="27">
        <v>45866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25">
      <c r="A35" s="27">
        <v>45867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25">
      <c r="A36" s="27">
        <v>45868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25">
      <c r="A37" s="27">
        <v>45869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75" x14ac:dyDescent="0.25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.75" thickBot="1" x14ac:dyDescent="0.3">
      <c r="A39" s="24"/>
      <c r="B39" s="24"/>
      <c r="C39" s="24"/>
      <c r="D39" s="24"/>
      <c r="F39" s="63"/>
      <c r="G39" s="63"/>
      <c r="H39" s="63"/>
      <c r="I39" s="24"/>
    </row>
    <row r="40" spans="1:12" x14ac:dyDescent="0.25">
      <c r="A40" t="s">
        <v>53</v>
      </c>
      <c r="F40" t="s">
        <v>54</v>
      </c>
    </row>
    <row r="41" spans="1:12" x14ac:dyDescent="0.25">
      <c r="L41" s="25"/>
    </row>
    <row r="42" spans="1:12" x14ac:dyDescent="0.25">
      <c r="L42" s="25"/>
    </row>
    <row r="43" spans="1:12" ht="30" x14ac:dyDescent="0.25">
      <c r="F43" s="64" t="s">
        <v>135</v>
      </c>
      <c r="L43" s="25"/>
    </row>
    <row r="44" spans="1:12" ht="30" x14ac:dyDescent="0.25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7ED82D1A-2554-4B42-8985-F73805BE6151}">
      <formula1>Abwesenheitstage</formula1>
    </dataValidation>
  </dataValidations>
  <hyperlinks>
    <hyperlink ref="L44" r:id="rId1" xr:uid="{42DD8401-181C-4C02-987E-7D5B2FB66673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4C0FD0-DEBD-4785-94F1-0C6F272D6F1E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C81892-ED1D-44F8-9FF8-C38E9746C2C5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B10" sqref="B10"/>
    </sheetView>
  </sheetViews>
  <sheetFormatPr baseColWidth="10" defaultRowHeight="15" x14ac:dyDescent="0.25"/>
  <sheetData>
    <row r="1" spans="1:7" x14ac:dyDescent="0.25">
      <c r="A1" s="2" t="s">
        <v>116</v>
      </c>
    </row>
    <row r="3" spans="1:7" x14ac:dyDescent="0.25">
      <c r="A3" t="s">
        <v>19</v>
      </c>
      <c r="C3" s="80" t="str">
        <f>Stammdaten!$B$5&amp;", "&amp;Stammdaten!$B$6</f>
        <v>Mustermann, Max</v>
      </c>
      <c r="D3" s="80"/>
      <c r="E3" s="80"/>
    </row>
    <row r="4" spans="1:7" x14ac:dyDescent="0.25">
      <c r="A4" t="s">
        <v>5</v>
      </c>
      <c r="C4" s="80" t="str">
        <f>Stammdaten!$B$8</f>
        <v>Vertrieb</v>
      </c>
      <c r="D4" s="80"/>
      <c r="E4" s="80"/>
    </row>
    <row r="5" spans="1:7" x14ac:dyDescent="0.25">
      <c r="A5" t="s">
        <v>4</v>
      </c>
      <c r="C5" s="80">
        <f>Stammdaten!$B$7</f>
        <v>107</v>
      </c>
      <c r="D5" s="80"/>
      <c r="E5" s="80"/>
    </row>
    <row r="6" spans="1:7" x14ac:dyDescent="0.25">
      <c r="G6" s="54"/>
    </row>
    <row r="7" spans="1:7" x14ac:dyDescent="0.25">
      <c r="A7" s="2" t="s">
        <v>6</v>
      </c>
      <c r="D7" s="9">
        <f>Stammdaten!$B$10</f>
        <v>2025</v>
      </c>
    </row>
    <row r="9" spans="1:7" x14ac:dyDescent="0.25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25">
      <c r="A10" s="9" t="s">
        <v>118</v>
      </c>
      <c r="B10" s="53"/>
      <c r="C10" s="9" t="str" cm="1">
        <f t="array" aca="1" ref="C10" ca="1">IFERROR(IF(B10&lt;&gt;"",B10,INDIRECT($A10&amp;"!J38")),"")</f>
        <v/>
      </c>
      <c r="D10" s="9" t="str" cm="1">
        <f t="array" aca="1" ref="D10" ca="1">IFERROR(INDIRECT($A10&amp;"!K38"),"")</f>
        <v/>
      </c>
      <c r="E10" s="9" t="e">
        <f ca="1">D10-C10</f>
        <v>#VALUE!</v>
      </c>
    </row>
    <row r="11" spans="1:7" x14ac:dyDescent="0.25">
      <c r="A11" s="9" t="s">
        <v>119</v>
      </c>
      <c r="B11" s="53"/>
      <c r="C11" s="9" t="str" cm="1">
        <f t="array" aca="1" ref="C11" ca="1">IFERROR(IF(B11&lt;&gt;"",B11,INDIRECT($A11&amp;"!J38")),"")</f>
        <v/>
      </c>
      <c r="D11" s="9" t="str" cm="1">
        <f t="array" aca="1" ref="D11" ca="1">IFERROR(INDIRECT($A11&amp;"!K38"),"")</f>
        <v/>
      </c>
      <c r="E11" s="9" t="e">
        <f t="shared" ref="E11:E21" ca="1" si="0">D11-C11</f>
        <v>#VALUE!</v>
      </c>
    </row>
    <row r="12" spans="1:7" x14ac:dyDescent="0.25">
      <c r="A12" s="9" t="s">
        <v>120</v>
      </c>
      <c r="B12" s="53"/>
      <c r="C12" s="9" t="str" cm="1">
        <f t="array" aca="1" ref="C12" ca="1">IFERROR(IF(B12&lt;&gt;"",B12,INDIRECT($A12&amp;"!J38")),"")</f>
        <v/>
      </c>
      <c r="D12" s="9" t="str" cm="1">
        <f t="array" aca="1" ref="D12" ca="1">IFERROR(INDIRECT($A12&amp;"!K38"),"")</f>
        <v/>
      </c>
      <c r="E12" s="9" t="e">
        <f t="shared" ca="1" si="0"/>
        <v>#VALUE!</v>
      </c>
    </row>
    <row r="13" spans="1:7" x14ac:dyDescent="0.25">
      <c r="A13" s="9" t="s">
        <v>121</v>
      </c>
      <c r="B13" s="53"/>
      <c r="C13" s="9" t="str" cm="1">
        <f t="array" aca="1" ref="C13" ca="1">IFERROR(IF(B13&lt;&gt;"",B13,INDIRECT($A13&amp;"!J38")),"")</f>
        <v/>
      </c>
      <c r="D13" s="9" t="str" cm="1">
        <f t="array" aca="1" ref="D13" ca="1">IFERROR(INDIRECT($A13&amp;"!K38"),"")</f>
        <v/>
      </c>
      <c r="E13" s="9" t="e">
        <f t="shared" ca="1" si="0"/>
        <v>#VALUE!</v>
      </c>
    </row>
    <row r="14" spans="1:7" x14ac:dyDescent="0.25">
      <c r="A14" s="9" t="s">
        <v>122</v>
      </c>
      <c r="B14" s="53"/>
      <c r="C14" s="9" t="str" cm="1">
        <f t="array" aca="1" ref="C14" ca="1">IFERROR(IF(B14&lt;&gt;"",B14,INDIRECT($A14&amp;"!J38")),"")</f>
        <v/>
      </c>
      <c r="D14" s="9" t="str" cm="1">
        <f t="array" aca="1" ref="D14" ca="1">IFERROR(INDIRECT($A14&amp;"!K38"),"")</f>
        <v/>
      </c>
      <c r="E14" s="9" t="e">
        <f t="shared" ca="1" si="0"/>
        <v>#VALUE!</v>
      </c>
    </row>
    <row r="15" spans="1:7" x14ac:dyDescent="0.25">
      <c r="A15" s="9" t="s">
        <v>123</v>
      </c>
      <c r="B15" s="53"/>
      <c r="C15" s="9" t="str" cm="1">
        <f t="array" aca="1" ref="C15" ca="1">IFERROR(IF(B15&lt;&gt;"",B15,INDIRECT($A15&amp;"!J38")),"")</f>
        <v/>
      </c>
      <c r="D15" s="9" t="str" cm="1">
        <f t="array" aca="1" ref="D15" ca="1">IFERROR(INDIRECT($A15&amp;"!K38"),"")</f>
        <v/>
      </c>
      <c r="E15" s="9" t="e">
        <f t="shared" ca="1" si="0"/>
        <v>#VALUE!</v>
      </c>
    </row>
    <row r="16" spans="1:7" x14ac:dyDescent="0.25">
      <c r="A16" s="9" t="s">
        <v>124</v>
      </c>
      <c r="B16" s="53"/>
      <c r="C16" s="9" cm="1">
        <f t="array" aca="1" ref="C16" ca="1">IFERROR(IF(B16&lt;&gt;"",B16,INDIRECT($A16&amp;"!J38")),"")</f>
        <v>0</v>
      </c>
      <c r="D16" s="9" cm="1">
        <f t="array" aca="1" ref="D16" ca="1">IFERROR(INDIRECT($A16&amp;"!K38"),"")</f>
        <v>0</v>
      </c>
      <c r="E16" s="9">
        <f t="shared" ca="1" si="0"/>
        <v>0</v>
      </c>
    </row>
    <row r="17" spans="1:5" x14ac:dyDescent="0.25">
      <c r="A17" s="9" t="s">
        <v>125</v>
      </c>
      <c r="B17" s="53"/>
      <c r="C17" s="9" t="str" cm="1">
        <f t="array" aca="1" ref="C17" ca="1">IFERROR(IF(B17&lt;&gt;"",B17,INDIRECT($A17&amp;"!J38")),"")</f>
        <v/>
      </c>
      <c r="D17" s="9" t="str" cm="1">
        <f t="array" aca="1" ref="D17" ca="1">IFERROR(INDIRECT($A17&amp;"!K38"),"")</f>
        <v/>
      </c>
      <c r="E17" s="9" t="e">
        <f t="shared" ca="1" si="0"/>
        <v>#VALUE!</v>
      </c>
    </row>
    <row r="18" spans="1:5" x14ac:dyDescent="0.25">
      <c r="A18" s="9" t="s">
        <v>126</v>
      </c>
      <c r="B18" s="53"/>
      <c r="C18" s="9" t="str" cm="1">
        <f t="array" aca="1" ref="C18" ca="1">IFERROR(IF(B18&lt;&gt;"",B18,INDIRECT($A18&amp;"!J38")),"")</f>
        <v/>
      </c>
      <c r="D18" s="9" t="str" cm="1">
        <f t="array" aca="1" ref="D18" ca="1">IFERROR(INDIRECT($A18&amp;"!K38"),"")</f>
        <v/>
      </c>
      <c r="E18" s="9" t="e">
        <f t="shared" ca="1" si="0"/>
        <v>#VALUE!</v>
      </c>
    </row>
    <row r="19" spans="1:5" x14ac:dyDescent="0.25">
      <c r="A19" s="9" t="s">
        <v>127</v>
      </c>
      <c r="B19" s="53"/>
      <c r="C19" s="9" t="str" cm="1">
        <f t="array" aca="1" ref="C19" ca="1">IFERROR(IF(B19&lt;&gt;"",B19,INDIRECT($A19&amp;"!J38")),"")</f>
        <v/>
      </c>
      <c r="D19" s="9" t="str" cm="1">
        <f t="array" aca="1" ref="D19" ca="1">IFERROR(INDIRECT($A19&amp;"!K38"),"")</f>
        <v/>
      </c>
      <c r="E19" s="9" t="e">
        <f t="shared" ca="1" si="0"/>
        <v>#VALUE!</v>
      </c>
    </row>
    <row r="20" spans="1:5" x14ac:dyDescent="0.25">
      <c r="A20" s="9" t="s">
        <v>128</v>
      </c>
      <c r="B20" s="53"/>
      <c r="C20" s="9" t="str" cm="1">
        <f t="array" aca="1" ref="C20" ca="1">IFERROR(IF(B20&lt;&gt;"",B20,INDIRECT($A20&amp;"!J38")),"")</f>
        <v/>
      </c>
      <c r="D20" s="9" t="str" cm="1">
        <f t="array" aca="1" ref="D20" ca="1">IFERROR(INDIRECT($A20&amp;"!K38"),"")</f>
        <v/>
      </c>
      <c r="E20" s="9" t="e">
        <f t="shared" ca="1" si="0"/>
        <v>#VALUE!</v>
      </c>
    </row>
    <row r="21" spans="1:5" x14ac:dyDescent="0.25">
      <c r="A21" s="9" t="s">
        <v>129</v>
      </c>
      <c r="B21" s="53"/>
      <c r="C21" s="9" t="str" cm="1">
        <f t="array" aca="1" ref="C21" ca="1">IFERROR(IF(B21&lt;&gt;"",B21,INDIRECT($A21&amp;"!J38")),"")</f>
        <v/>
      </c>
      <c r="D21" s="9" t="str" cm="1">
        <f t="array" aca="1" ref="D21" ca="1">IFERROR(INDIRECT($A21&amp;"!K38"),"")</f>
        <v/>
      </c>
      <c r="E21" s="9" t="e">
        <f t="shared" ca="1" si="0"/>
        <v>#VALUE!</v>
      </c>
    </row>
    <row r="22" spans="1:5" x14ac:dyDescent="0.25">
      <c r="A22" s="10" t="s">
        <v>130</v>
      </c>
      <c r="B22" s="9"/>
      <c r="C22" s="10">
        <f ca="1">SUM(C10:C21)</f>
        <v>0</v>
      </c>
      <c r="D22" s="10">
        <f ca="1">SUM(D10:D21)</f>
        <v>0</v>
      </c>
      <c r="E22" s="10" t="e">
        <f ca="1">SUM(E10:E21)</f>
        <v>#VALUE!</v>
      </c>
    </row>
    <row r="24" spans="1:5" x14ac:dyDescent="0.25">
      <c r="A24" t="s">
        <v>131</v>
      </c>
    </row>
    <row r="25" spans="1:5" x14ac:dyDescent="0.25">
      <c r="A25" t="s">
        <v>132</v>
      </c>
      <c r="E25" t="e">
        <f ca="1">$E$22</f>
        <v>#VALUE!</v>
      </c>
    </row>
    <row r="26" spans="1:5" ht="15.75" thickBot="1" x14ac:dyDescent="0.3">
      <c r="A26" t="s">
        <v>133</v>
      </c>
      <c r="E26" s="51">
        <f>Stammdaten!$B$18</f>
        <v>5</v>
      </c>
    </row>
    <row r="27" spans="1:5" x14ac:dyDescent="0.25">
      <c r="A27" t="s">
        <v>134</v>
      </c>
      <c r="E27" s="41" t="e">
        <f ca="1">SUM(E25,E26)</f>
        <v>#VALUE!</v>
      </c>
    </row>
    <row r="32" spans="1:5" x14ac:dyDescent="0.25">
      <c r="A32" s="52"/>
      <c r="B32" s="52"/>
      <c r="C32" s="52"/>
      <c r="D32" s="52"/>
    </row>
    <row r="33" spans="1:6" x14ac:dyDescent="0.25">
      <c r="A33" s="2" t="s">
        <v>53</v>
      </c>
    </row>
    <row r="36" spans="1:6" x14ac:dyDescent="0.25">
      <c r="F36" s="54" t="s">
        <v>17</v>
      </c>
    </row>
    <row r="37" spans="1:6" x14ac:dyDescent="0.25">
      <c r="A37" s="52"/>
      <c r="B37" s="52"/>
      <c r="C37" s="52"/>
      <c r="D37" s="52"/>
    </row>
    <row r="38" spans="1:6" x14ac:dyDescent="0.25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5" x14ac:dyDescent="0.25"/>
  <cols>
    <col min="1" max="1" width="27.7109375" bestFit="1" customWidth="1"/>
    <col min="2" max="2" width="18.5703125" bestFit="1" customWidth="1"/>
    <col min="4" max="4" width="11.5703125" style="37"/>
    <col min="5" max="5" width="12.85546875" customWidth="1"/>
    <col min="10" max="10" width="8.7109375" bestFit="1" customWidth="1"/>
    <col min="11" max="11" width="7.140625" bestFit="1" customWidth="1"/>
    <col min="12" max="12" width="13.140625" customWidth="1"/>
    <col min="13" max="13" width="13.42578125" bestFit="1" customWidth="1"/>
    <col min="15" max="15" width="10" bestFit="1" customWidth="1"/>
    <col min="18" max="18" width="8.7109375" bestFit="1" customWidth="1"/>
  </cols>
  <sheetData>
    <row r="1" spans="1:20" x14ac:dyDescent="0.25">
      <c r="C1" s="2" t="s">
        <v>84</v>
      </c>
    </row>
    <row r="2" spans="1:20" x14ac:dyDescent="0.25">
      <c r="A2" s="7" t="s">
        <v>21</v>
      </c>
    </row>
    <row r="3" spans="1:20" x14ac:dyDescent="0.25">
      <c r="A3" s="7">
        <f>Stammdaten!B10</f>
        <v>2025</v>
      </c>
    </row>
    <row r="4" spans="1:20" ht="45" x14ac:dyDescent="0.25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25">
      <c r="A5" s="10" t="s">
        <v>58</v>
      </c>
      <c r="B5" s="9" t="s">
        <v>66</v>
      </c>
      <c r="C5" s="31">
        <f>(DATE(Stammdaten!B10,1,1))</f>
        <v>45658</v>
      </c>
      <c r="D5" s="49">
        <f>C5</f>
        <v>45658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25">
      <c r="A6" s="10" t="s">
        <v>75</v>
      </c>
      <c r="B6" s="9" t="s">
        <v>66</v>
      </c>
      <c r="C6" s="31">
        <f>(DATE(Stammdaten!B10,1,6))</f>
        <v>45663</v>
      </c>
      <c r="D6" s="49">
        <f>C6</f>
        <v>45663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25">
      <c r="A7" s="10" t="s">
        <v>76</v>
      </c>
      <c r="B7" s="9" t="s">
        <v>66</v>
      </c>
      <c r="C7" s="31">
        <f>(DATE(Stammdaten!B10,3,8))</f>
        <v>45724</v>
      </c>
      <c r="D7" s="49">
        <f t="shared" ref="D7:D24" si="0">C7</f>
        <v>45724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25">
      <c r="A8" s="10" t="s">
        <v>59</v>
      </c>
      <c r="B8" s="9" t="s">
        <v>66</v>
      </c>
      <c r="C8" s="31">
        <f>(DATE(Stammdaten!B10,5,1))</f>
        <v>45778</v>
      </c>
      <c r="D8" s="49">
        <f t="shared" si="0"/>
        <v>45778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25">
      <c r="A9" s="10" t="s">
        <v>77</v>
      </c>
      <c r="B9" s="9" t="s">
        <v>66</v>
      </c>
      <c r="C9" s="31">
        <f>(DATE(Stammdaten!B10,8,8))</f>
        <v>45877</v>
      </c>
      <c r="D9" s="49">
        <f>C9</f>
        <v>45877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25">
      <c r="A10" s="10" t="s">
        <v>78</v>
      </c>
      <c r="B10" s="9" t="s">
        <v>66</v>
      </c>
      <c r="C10" s="31">
        <f>(DATE(Stammdaten!B10,8,15))</f>
        <v>45884</v>
      </c>
      <c r="D10" s="49">
        <f t="shared" si="0"/>
        <v>45884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25">
      <c r="A11" s="10" t="s">
        <v>79</v>
      </c>
      <c r="B11" s="9" t="s">
        <v>66</v>
      </c>
      <c r="C11" s="31">
        <f>(DATE(Stammdaten!B10,9,20))</f>
        <v>45920</v>
      </c>
      <c r="D11" s="49">
        <f t="shared" si="0"/>
        <v>45920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25">
      <c r="A12" s="10" t="s">
        <v>60</v>
      </c>
      <c r="B12" s="9" t="s">
        <v>66</v>
      </c>
      <c r="C12" s="31">
        <f>(DATE(Stammdaten!B10,10,3))</f>
        <v>45933</v>
      </c>
      <c r="D12" s="49">
        <f t="shared" si="0"/>
        <v>45933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25">
      <c r="A13" s="10" t="s">
        <v>80</v>
      </c>
      <c r="B13" s="9" t="s">
        <v>66</v>
      </c>
      <c r="C13" s="31">
        <f>(DATE(Stammdaten!B10,10,31))</f>
        <v>45961</v>
      </c>
      <c r="D13" s="49">
        <f t="shared" si="0"/>
        <v>45961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25">
      <c r="A14" s="10" t="s">
        <v>81</v>
      </c>
      <c r="B14" s="9" t="s">
        <v>66</v>
      </c>
      <c r="C14" s="31">
        <f>(DATE(Stammdaten!B10,11,1))</f>
        <v>45962</v>
      </c>
      <c r="D14" s="49">
        <f t="shared" si="0"/>
        <v>45962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25">
      <c r="A15" s="10" t="s">
        <v>61</v>
      </c>
      <c r="B15" s="9" t="s">
        <v>66</v>
      </c>
      <c r="C15" s="31">
        <f>(DATE(Stammdaten!B10,12,25))</f>
        <v>46016</v>
      </c>
      <c r="D15" s="49">
        <f t="shared" si="0"/>
        <v>46016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25">
      <c r="A16" s="10" t="s">
        <v>62</v>
      </c>
      <c r="B16" s="9" t="s">
        <v>66</v>
      </c>
      <c r="C16" s="31">
        <f>(DATE(Stammdaten!B10,12,26))</f>
        <v>46017</v>
      </c>
      <c r="D16" s="49">
        <f t="shared" si="0"/>
        <v>46017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25">
      <c r="A17" s="10" t="s">
        <v>82</v>
      </c>
      <c r="B17" s="9" t="s">
        <v>67</v>
      </c>
      <c r="C17" s="31">
        <f>DOLLAR((DAY(MINUTE(Stammdaten!B10/38)/2+55)&amp;".4."&amp;Stammdaten!B10)/7,)*7-6</f>
        <v>45767</v>
      </c>
      <c r="D17" s="49">
        <f t="shared" si="0"/>
        <v>45767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25">
      <c r="A18" s="10" t="s">
        <v>63</v>
      </c>
      <c r="B18" s="9" t="s">
        <v>68</v>
      </c>
      <c r="C18" s="31">
        <f>(DOLLAR((DAY(MINUTE(Stammdaten!B10/38)/2+55)&amp;".4."&amp;Stammdaten!B10)/7,)*7-6)-2</f>
        <v>45765</v>
      </c>
      <c r="D18" s="49">
        <f t="shared" si="0"/>
        <v>45765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25">
      <c r="A19" s="10" t="s">
        <v>115</v>
      </c>
      <c r="B19" s="9" t="s">
        <v>69</v>
      </c>
      <c r="C19" s="31">
        <f>(DOLLAR((DAY(MINUTE(Stammdaten!B10/38)/2+55)&amp;".4."&amp;Stammdaten!B10)/7,)*7-6)+1</f>
        <v>45768</v>
      </c>
      <c r="D19" s="49">
        <f t="shared" si="0"/>
        <v>45768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25">
      <c r="A20" s="10" t="s">
        <v>64</v>
      </c>
      <c r="B20" s="9" t="s">
        <v>70</v>
      </c>
      <c r="C20" s="31">
        <f>(DOLLAR((DAY(MINUTE(Stammdaten!B10/38)/2+55)&amp;".4."&amp;Stammdaten!B10)/7,)*7-6)+39</f>
        <v>45806</v>
      </c>
      <c r="D20" s="49">
        <f t="shared" si="0"/>
        <v>45806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25">
      <c r="A21" s="10" t="s">
        <v>83</v>
      </c>
      <c r="B21" s="9" t="s">
        <v>71</v>
      </c>
      <c r="C21" s="31">
        <f>(DOLLAR((DAY(MINUTE(Stammdaten!B10/38)/2+55)&amp;".4."&amp;Stammdaten!B10)/7,)*7-6)+49</f>
        <v>45816</v>
      </c>
      <c r="D21" s="49">
        <f t="shared" si="0"/>
        <v>45816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25">
      <c r="A22" s="10" t="s">
        <v>65</v>
      </c>
      <c r="B22" s="9" t="s">
        <v>72</v>
      </c>
      <c r="C22" s="31">
        <f>(DOLLAR((DAY(MINUTE(Stammdaten!B10/38)/2+55)&amp;".4."&amp;Stammdaten!B10)/7,)*7-6)+50</f>
        <v>45817</v>
      </c>
      <c r="D22" s="49">
        <f t="shared" si="0"/>
        <v>45817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25">
      <c r="A23" s="10" t="s">
        <v>85</v>
      </c>
      <c r="B23" s="9" t="s">
        <v>73</v>
      </c>
      <c r="C23" s="31">
        <f>(DOLLAR((DAY(MINUTE(Stammdaten!B10/38)/2+55)&amp;".4."&amp;Stammdaten!B10)/7,)*7-6)+60</f>
        <v>45827</v>
      </c>
      <c r="D23" s="49">
        <f t="shared" si="0"/>
        <v>45827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25">
      <c r="A24" s="10" t="s">
        <v>86</v>
      </c>
      <c r="B24" s="9" t="s">
        <v>74</v>
      </c>
      <c r="C24" s="31">
        <f>MROUND(DATE(Stammdaten!B10,11,22),7)-3</f>
        <v>45980</v>
      </c>
      <c r="D24" s="49">
        <f t="shared" si="0"/>
        <v>45980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25">
      <c r="A26" s="80" t="s">
        <v>87</v>
      </c>
      <c r="B26" s="80"/>
      <c r="C26" s="32"/>
      <c r="D26" s="38"/>
      <c r="E26" s="32"/>
      <c r="F26" s="32"/>
      <c r="G26" s="32"/>
      <c r="H26" s="32"/>
      <c r="I26" s="32"/>
    </row>
    <row r="27" spans="1:19" x14ac:dyDescent="0.25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25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25">
      <c r="A29" s="80" t="s">
        <v>90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25">
      <c r="A30" s="80" t="s">
        <v>91</v>
      </c>
      <c r="B30" s="80"/>
      <c r="C30" s="32"/>
      <c r="D30" s="38"/>
      <c r="E30" s="32"/>
      <c r="F30" s="32"/>
      <c r="G30" s="32"/>
      <c r="H30" s="32"/>
      <c r="I30" s="32"/>
    </row>
    <row r="31" spans="1:19" x14ac:dyDescent="0.25">
      <c r="A31" s="80" t="s">
        <v>92</v>
      </c>
      <c r="B31" s="80"/>
      <c r="C31" s="32"/>
      <c r="D31" s="38"/>
      <c r="E31" s="32"/>
      <c r="F31" s="32"/>
      <c r="G31" s="32"/>
      <c r="H31" s="32"/>
      <c r="I31" s="32"/>
    </row>
    <row r="32" spans="1:19" x14ac:dyDescent="0.25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25">
      <c r="A33" s="80" t="s">
        <v>94</v>
      </c>
      <c r="B33" s="80"/>
      <c r="C33" s="80"/>
      <c r="D33" s="80"/>
      <c r="E33" s="80"/>
      <c r="F33" s="80"/>
      <c r="G33" s="80"/>
      <c r="H33" s="80"/>
      <c r="I33" s="32"/>
    </row>
    <row r="34" spans="1:9" x14ac:dyDescent="0.25">
      <c r="A34" s="81" t="s">
        <v>95</v>
      </c>
      <c r="B34" s="82"/>
      <c r="C34" s="82"/>
      <c r="D34" s="82"/>
      <c r="E34" s="32"/>
      <c r="F34" s="32"/>
      <c r="G34" s="32"/>
      <c r="H34" s="32"/>
      <c r="I34" s="32"/>
    </row>
    <row r="35" spans="1:9" x14ac:dyDescent="0.25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25">
      <c r="A38" s="7"/>
    </row>
    <row r="39" spans="1:9" x14ac:dyDescent="0.25">
      <c r="A39" s="7"/>
    </row>
    <row r="40" spans="1:9" x14ac:dyDescent="0.25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2" t="s">
        <v>47</v>
      </c>
    </row>
    <row r="3" spans="1:3" x14ac:dyDescent="0.25">
      <c r="A3" s="2" t="s">
        <v>48</v>
      </c>
      <c r="B3" s="2" t="s">
        <v>49</v>
      </c>
      <c r="C3" s="2" t="s">
        <v>50</v>
      </c>
    </row>
    <row r="4" spans="1:3" x14ac:dyDescent="0.25">
      <c r="A4" s="19">
        <v>7</v>
      </c>
      <c r="B4" s="19">
        <v>35</v>
      </c>
      <c r="C4">
        <v>7.58</v>
      </c>
    </row>
    <row r="7" spans="1:3" x14ac:dyDescent="0.25">
      <c r="A7" s="12" t="s">
        <v>51</v>
      </c>
      <c r="B7" s="13" t="s">
        <v>52</v>
      </c>
    </row>
    <row r="8" spans="1:3" x14ac:dyDescent="0.25">
      <c r="A8" s="14">
        <v>5</v>
      </c>
      <c r="B8" s="15">
        <v>0.08</v>
      </c>
    </row>
    <row r="9" spans="1:3" x14ac:dyDescent="0.25">
      <c r="A9" s="16">
        <v>10</v>
      </c>
      <c r="B9" s="17">
        <v>0.17</v>
      </c>
    </row>
    <row r="10" spans="1:3" x14ac:dyDescent="0.25">
      <c r="A10" s="16">
        <v>15</v>
      </c>
      <c r="B10" s="17">
        <v>0.25</v>
      </c>
    </row>
    <row r="11" spans="1:3" x14ac:dyDescent="0.25">
      <c r="A11" s="16">
        <v>20</v>
      </c>
      <c r="B11" s="17">
        <v>0.33</v>
      </c>
    </row>
    <row r="12" spans="1:3" x14ac:dyDescent="0.25">
      <c r="A12" s="16">
        <v>25</v>
      </c>
      <c r="B12" s="17">
        <v>0.42</v>
      </c>
    </row>
    <row r="13" spans="1:3" x14ac:dyDescent="0.25">
      <c r="A13" s="16">
        <v>30</v>
      </c>
      <c r="B13" s="20">
        <v>0.5</v>
      </c>
    </row>
    <row r="14" spans="1:3" x14ac:dyDescent="0.25">
      <c r="A14" s="16">
        <v>35</v>
      </c>
      <c r="B14" s="17">
        <v>0.57999999999999996</v>
      </c>
    </row>
    <row r="15" spans="1:3" x14ac:dyDescent="0.25">
      <c r="A15" s="16">
        <v>40</v>
      </c>
      <c r="B15" s="17">
        <v>0.67</v>
      </c>
    </row>
    <row r="16" spans="1:3" x14ac:dyDescent="0.25">
      <c r="A16" s="16">
        <v>45</v>
      </c>
      <c r="B16" s="17">
        <v>0.75</v>
      </c>
    </row>
    <row r="17" spans="1:2" x14ac:dyDescent="0.25">
      <c r="A17" s="16">
        <v>50</v>
      </c>
      <c r="B17" s="17">
        <v>0.83</v>
      </c>
    </row>
    <row r="18" spans="1:2" x14ac:dyDescent="0.25">
      <c r="A18" s="16">
        <v>55</v>
      </c>
      <c r="B18" s="17">
        <v>0.92</v>
      </c>
    </row>
    <row r="19" spans="1:2" x14ac:dyDescent="0.25">
      <c r="A19" s="18">
        <v>60</v>
      </c>
      <c r="B19" s="21">
        <v>1</v>
      </c>
    </row>
    <row r="24" spans="1:2" x14ac:dyDescent="0.25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5" x14ac:dyDescent="0.25"/>
  <cols>
    <col min="3" max="3" width="18" style="59" customWidth="1"/>
  </cols>
  <sheetData>
    <row r="1" spans="1:5" x14ac:dyDescent="0.25">
      <c r="A1" s="10" t="s">
        <v>34</v>
      </c>
      <c r="C1" s="56" t="s">
        <v>35</v>
      </c>
      <c r="E1" s="10" t="s">
        <v>41</v>
      </c>
    </row>
    <row r="2" spans="1:5" x14ac:dyDescent="0.25">
      <c r="A2" s="9">
        <v>1</v>
      </c>
      <c r="C2" s="57"/>
      <c r="E2" s="9"/>
    </row>
    <row r="3" spans="1:5" x14ac:dyDescent="0.25">
      <c r="A3" s="9">
        <v>2</v>
      </c>
      <c r="C3" s="57" t="s">
        <v>36</v>
      </c>
      <c r="E3" s="9" t="s">
        <v>42</v>
      </c>
    </row>
    <row r="4" spans="1:5" x14ac:dyDescent="0.25">
      <c r="A4" s="9">
        <v>3</v>
      </c>
      <c r="C4" s="57" t="s">
        <v>37</v>
      </c>
      <c r="E4" s="9" t="s">
        <v>43</v>
      </c>
    </row>
    <row r="5" spans="1:5" x14ac:dyDescent="0.25">
      <c r="A5" s="9">
        <v>4</v>
      </c>
      <c r="C5" s="57" t="s">
        <v>38</v>
      </c>
    </row>
    <row r="6" spans="1:5" x14ac:dyDescent="0.25">
      <c r="A6" s="9">
        <v>5</v>
      </c>
      <c r="C6" s="57" t="s">
        <v>39</v>
      </c>
    </row>
    <row r="7" spans="1:5" x14ac:dyDescent="0.25">
      <c r="A7" s="9">
        <v>6</v>
      </c>
      <c r="C7" s="58" t="s">
        <v>40</v>
      </c>
    </row>
    <row r="8" spans="1:5" x14ac:dyDescent="0.25">
      <c r="A8" s="9">
        <v>7</v>
      </c>
    </row>
    <row r="9" spans="1:5" x14ac:dyDescent="0.25">
      <c r="A9" s="9">
        <v>8</v>
      </c>
    </row>
    <row r="10" spans="1:5" x14ac:dyDescent="0.25">
      <c r="A10" s="9">
        <v>9</v>
      </c>
    </row>
    <row r="11" spans="1:5" x14ac:dyDescent="0.25">
      <c r="A11" s="9">
        <v>10</v>
      </c>
    </row>
    <row r="12" spans="1:5" x14ac:dyDescent="0.25">
      <c r="A12" s="9">
        <v>11</v>
      </c>
    </row>
    <row r="13" spans="1:5" x14ac:dyDescent="0.25">
      <c r="A13" s="9">
        <v>12</v>
      </c>
    </row>
    <row r="18" spans="1:1" x14ac:dyDescent="0.25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83e128-72a0-477a-9874-05bf612d4b3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0BFFDA2334BF4D89C7E2CE405E75F5" ma:contentTypeVersion="9" ma:contentTypeDescription="Ein neues Dokument erstellen." ma:contentTypeScope="" ma:versionID="5103f639ba2e153d113a3fec3c3f0bb7">
  <xsd:schema xmlns:xsd="http://www.w3.org/2001/XMLSchema" xmlns:xs="http://www.w3.org/2001/XMLSchema" xmlns:p="http://schemas.microsoft.com/office/2006/metadata/properties" xmlns:ns3="8e83e128-72a0-477a-9874-05bf612d4b3e" xmlns:ns4="f27b6e46-01ea-4f87-9811-5679aaed718f" targetNamespace="http://schemas.microsoft.com/office/2006/metadata/properties" ma:root="true" ma:fieldsID="d0586364ceeb0c3e50077260ea289c05" ns3:_="" ns4:_="">
    <xsd:import namespace="8e83e128-72a0-477a-9874-05bf612d4b3e"/>
    <xsd:import namespace="f27b6e46-01ea-4f87-9811-5679aaed718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3e128-72a0-477a-9874-05bf612d4b3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b6e46-01ea-4f87-9811-5679aaed718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4222E1-4C85-43E4-AAC5-AB7ACE8077C8}">
  <ds:schemaRefs>
    <ds:schemaRef ds:uri="f27b6e46-01ea-4f87-9811-5679aaed718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8e83e128-72a0-477a-9874-05bf612d4b3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A0F1809-59CE-451B-96B7-74B36791A8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D24513-02EF-4307-89E2-426775F7A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3e128-72a0-477a-9874-05bf612d4b3e"/>
    <ds:schemaRef ds:uri="f27b6e46-01ea-4f87-9811-5679aaed71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Juli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Anna Brune | AZS System AG</cp:lastModifiedBy>
  <cp:lastPrinted>2024-03-22T10:53:06Z</cp:lastPrinted>
  <dcterms:created xsi:type="dcterms:W3CDTF">2024-03-15T11:25:04Z</dcterms:created>
  <dcterms:modified xsi:type="dcterms:W3CDTF">2024-11-13T08:12:57Z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0x010100BC0BFFDA2334BF4D89C7E2CE405E75F5</vt:lpwstr>
  </property>
</Properties>
</file>